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infrawarePen.xml" ContentType="application/inkml+xml"/>
  <Override PartName="/docProps/app.xml" ContentType="application/vnd.openxmlformats-officedocument.extended-properti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Types>
</file>

<file path=_rels/.rels><?xml version="1.0" encoding="UTF-8"?>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60" yWindow="30" windowWidth="25755" windowHeight="11595" activeTab="4"/>
  </bookViews>
  <sheets>
    <sheet name="Walking Plan" sheetId="6" r:id="rId1"/>
    <sheet name="Gear List" sheetId="5" r:id="rId2"/>
    <sheet name="To do list" sheetId="4" r:id="rId3"/>
    <sheet name="Food" sheetId="3" r:id="rId4"/>
    <sheet name="Running Costs" sheetId="2" r:id="rId5"/>
    <sheet name="Following other walker blogs" sheetId="1" r:id="rId6"/>
  </sheets>
  <definedNames/>
  <calcPr calcId="125725"/>
</workbook>
</file>

<file path=xl/sharedStrings.xml><?xml version="1.0" encoding="utf-8"?>
<sst xmlns="http://schemas.openxmlformats.org/spreadsheetml/2006/main" count="1247" uniqueCount="1247">
  <si>
    <t>Travel Day</t>
  </si>
  <si>
    <t>Date</t>
  </si>
  <si>
    <t>Week Day</t>
  </si>
  <si>
    <t>Trail Section</t>
  </si>
  <si>
    <t>Distance (km)</t>
  </si>
  <si>
    <t>Trail Section</t>
  </si>
  <si>
    <t>Planned Walking kms</t>
  </si>
  <si>
    <t>Est. hrs (based on aprox 3km per hour &amp; 1-2km for steep climbs)</t>
  </si>
  <si>
    <t>Actual km's</t>
  </si>
  <si>
    <t>Actual  Hrs</t>
  </si>
  <si>
    <t>Travel notes</t>
  </si>
  <si>
    <t>Contact people and numbers</t>
  </si>
  <si>
    <t>$$</t>
  </si>
  <si>
    <t>Accommodation</t>
  </si>
  <si>
    <t>Food</t>
  </si>
  <si>
    <t>Water</t>
  </si>
  <si>
    <t>Walking Companions</t>
  </si>
  <si>
    <t>Notes while Walking the Trail</t>
  </si>
  <si>
    <t>Wed</t>
  </si>
  <si>
    <t>Pre-Te Araroa</t>
  </si>
  <si>
    <t>Travelling to Kaitaia</t>
  </si>
  <si>
    <r>
      <t xml:space="preserve">Wellington- Auckland, AirNZ 1.50pm-2.55pm.  </t>
    </r>
    <r>
      <rPr>
        <b/>
        <sz val="9"/>
        <color rgb="FF00B050"/>
        <rFont val="Calibri"/>
      </rPr>
      <t>Booked</t>
    </r>
    <r>
      <rPr>
        <sz val="9"/>
        <color rgb="FF000000"/>
        <rFont val="Calibri"/>
      </rPr>
      <t xml:space="preserve">
Auckland-Kaitaia, Barrier Air 5.30pm-6.30pm  </t>
    </r>
    <r>
      <rPr>
        <b/>
        <sz val="9"/>
        <color rgb="FF00B050"/>
        <rFont val="Calibri"/>
      </rPr>
      <t>Booked</t>
    </r>
    <r>
      <rPr>
        <sz val="9"/>
        <color rgb="FF000000"/>
        <rFont val="Calibri"/>
      </rPr>
      <t xml:space="preserve">
Can only take 15kg on Barrier Air</t>
    </r>
  </si>
  <si>
    <r>
      <t xml:space="preserve">Kaitaia Airport Shuttle Taxi's (09)4080116. </t>
    </r>
    <r>
      <rPr>
        <sz val="9"/>
        <color rgb="FFFF0000"/>
        <rFont val="Calibri"/>
      </rPr>
      <t xml:space="preserve"> </t>
    </r>
    <r>
      <rPr>
        <b/>
        <sz val="9"/>
        <color rgb="FFA9CD90"/>
        <rFont val="Calibri"/>
      </rPr>
      <t>Booked</t>
    </r>
    <r>
      <rPr>
        <sz val="9"/>
        <color rgb="FF000000"/>
        <rFont val="Calibri"/>
      </rPr>
      <t xml:space="preserve">
DOC Kaitaia Office (09) 4080614</t>
    </r>
  </si>
  <si>
    <r>
      <t>Stay the night in Kaitaia - Orana Motor Inn Restaurant and Bar.  (09)4081510</t>
    </r>
    <r>
      <rPr>
        <b/>
        <sz val="9"/>
        <color rgb="FF00B050"/>
        <rFont val="Calibri"/>
      </rPr>
      <t xml:space="preserve"> Booked</t>
    </r>
  </si>
  <si>
    <t xml:space="preserve"> Ended up bringing food from Wellington as no weight restriction in the end. </t>
  </si>
  <si>
    <t>Brought 3kg food From Wellington. Got fuel and lighter from Mitre 10 in Kaitaia</t>
  </si>
  <si>
    <t>Thu</t>
  </si>
  <si>
    <t>Pre-Te Araroa</t>
  </si>
  <si>
    <t>Transport to Tapotupotu Bay Campsite in the afternoon</t>
  </si>
  <si>
    <t>Arthur Lancaster can provide drop off service to Cape Reinga and commencing the walk at Spirits Bay - so call him to  to get from Kaitaia to Tapotupotu Campsite. (09)4097500</t>
  </si>
  <si>
    <r>
      <t xml:space="preserve">Arthur Lancaster (09) 4097500 </t>
    </r>
    <r>
      <rPr>
        <b/>
        <sz val="9"/>
        <color rgb="FF70AD47"/>
        <rFont val="Calibri"/>
      </rPr>
      <t>Booked to meet at 12noon at the Orana hotel.</t>
    </r>
  </si>
  <si>
    <t>Tenting at Tapotupotu Bay Campsite or further up closer to Cape Reinga</t>
  </si>
  <si>
    <t xml:space="preserve">May need to pick up food/fuel in the morning if shops closed. </t>
  </si>
  <si>
    <t>Campsite has drinking water</t>
  </si>
  <si>
    <t>Got Dropped off at Kapowairua and walked to the Pandora camping spot for a break, then up the Pandora track to the main road to Cape Reinga as the Tapotupotu track was closed.  Did not want to add time with the detour so carried on to Cape Reinga. So pleased I did, was a lovely night and also filled up Camel Backs with water there.  Started Te Araroa that night ahead of schedule and stayed the night at Te Werahi Beach.</t>
  </si>
  <si>
    <t>Fri</t>
  </si>
  <si>
    <t>Pre-Te Araroa to Cape Rienga + 
Te Paki Coastal Track</t>
  </si>
  <si>
    <t>1. Tapotupotu Bay Campsite to Cape Rienga
2. Cape Reinga to Twilight Beach for lunch + water top up.
3. Twilight Beach to Te Paki Stream</t>
  </si>
  <si>
    <t>5km from Tapotupotu Bay to Cape Reinga, 3hrs Easy walking track with steep climb.  Check timing of tides so can walk low tide on 90 mile beach. Plan B alternative is to stay the night at Twilight Beach Campsite</t>
  </si>
  <si>
    <t>Tides- DOC Office: (09) 4086014</t>
  </si>
  <si>
    <t>Tent at Te Paki Stream</t>
  </si>
  <si>
    <t>As above</t>
  </si>
  <si>
    <t>Water is OK to drink at Twilight campsite if available, but needs to be filtered or treated at Te Paki. Best to bring water to this campsite.</t>
  </si>
  <si>
    <t xml:space="preserve">Walked through to Twilight Camp. Filled up Camel Backs with water and boiled up hot water for 2 Miso soups and Electrolyte drink to have something warm.  Hot walking day. Te Paki Stream came up quickly, so walked 10 more km and camped over the other side of the sandbanks on a grassy spot.  Light showers overnight. </t>
  </si>
  <si>
    <t>Sat</t>
  </si>
  <si>
    <t>Ninety Mile Beach</t>
  </si>
  <si>
    <t>Te Paki Stream to The Bluff Campsite</t>
  </si>
  <si>
    <t>Check tides</t>
  </si>
  <si>
    <t>Tenting at the Campsite at The Bluff</t>
  </si>
  <si>
    <t>As above</t>
  </si>
  <si>
    <t>No piped water at The Bluff campsite</t>
  </si>
  <si>
    <t>Not in  a rush to move today as still light showers and wanted  to wait to see if tent could dry off.  No luck with that as rain stayed on.  Not too much in a rush as also ahead of expected trip to Bluff beach. Had an eating day. Waited for the rain to ease off and then packed up in  dry spell about 3.30pm.  Started walking at 4pm and got to Bluff just after 7pm.  Was a very wet walk but no rain at the Bluff campsite and and no water!  Pleased that I still have about a litre with me to get through to to Hukatere. No cell phone range either.</t>
  </si>
  <si>
    <t>Sun</t>
  </si>
  <si>
    <t>Ninety Mile Beach</t>
  </si>
  <si>
    <t>The Bluff to Hukatere</t>
  </si>
  <si>
    <t>Check tides. Food supplies can also be brought at Hukatere Campsite.</t>
  </si>
  <si>
    <t>Hukatere Campsite 021 884145</t>
  </si>
  <si>
    <t>Tenting at the Campsite at Hukatere + showers</t>
  </si>
  <si>
    <t>As above</t>
  </si>
  <si>
    <t>Water is OK to drink at Hukatere.</t>
  </si>
  <si>
    <t xml:space="preserve">Woke early packed up and started walking by 5.30am.  Was such a beautiful sunrise and a head start on a long walk that turned into a strong head wind.  Walked 30km to Hukatere.  Found Utea Campsite which was an oasis of water, hot showers and a cabin.  Paul and Tania run this place and are very welcoming to weary travellers.  Also are always on the look out for walkers who have been caught short on water along a very dry ninety mile beach.  </t>
  </si>
  <si>
    <t>Mon</t>
  </si>
  <si>
    <t>Ninety Mile Beach</t>
  </si>
  <si>
    <t>Hukatere to Ahipara</t>
  </si>
  <si>
    <t>Lunch and water stop at Waipapakauri Campsite</t>
  </si>
  <si>
    <t>Ahipara Bay Motel 09 4094888. Staying 2 nights</t>
  </si>
  <si>
    <t>Ahipara Bay Motel</t>
  </si>
  <si>
    <t>Food stop at Ahipara</t>
  </si>
  <si>
    <t>Water is OK to drink at Ahipara Bay</t>
  </si>
  <si>
    <t>Decided to stay at Waipapakauri 90 Mile Beach Holiday Park and have two half rest days instead of one full rest day at Ahipara. Cabin sleep over and a hot shower very revitalising.</t>
  </si>
  <si>
    <t>Tue</t>
  </si>
  <si>
    <t>Planned Rest Day</t>
  </si>
  <si>
    <t>1/2 rest day</t>
  </si>
  <si>
    <t>1/2 Rest Day in Ahipara</t>
  </si>
  <si>
    <t>1/2 Rest Day in Ahipara</t>
  </si>
  <si>
    <t>Ahipara Bay Motel</t>
  </si>
  <si>
    <t>Food purchase for next 4 days</t>
  </si>
  <si>
    <t>Water is OK to drink at Ahipara Bay + take 2 days water out</t>
  </si>
  <si>
    <t>Got up early and was off walking by 7.30am. This meant I was at Ahipara by about 11.30 and missed the heat of the day but did need to dodge a few waves from the tide still on the turn going out.  Had a look around Ahipara with Wiremu then booked into the Holiday Camp later in the afternoon. Nice day and great campground.</t>
  </si>
  <si>
    <t>Wed</t>
  </si>
  <si>
    <t>Herekino Forest track</t>
  </si>
  <si>
    <t>Herekino Saddle on the Kaitaia-Awaroa Rd</t>
  </si>
  <si>
    <t>Steep sections</t>
  </si>
  <si>
    <t>Camp the night near Diggers Valley Rd</t>
  </si>
  <si>
    <t>Tenting near Diggers Valley Rd</t>
  </si>
  <si>
    <t>As above</t>
  </si>
  <si>
    <t>No water supply overnight</t>
  </si>
  <si>
    <t>Herekino is steep and muddy. Stayed at the end of the Herekino forest before Diggers valley</t>
  </si>
  <si>
    <t>Thu</t>
  </si>
  <si>
    <t>Raetea Forest Track</t>
  </si>
  <si>
    <t>Takahue Saddle Rd &amp; Warner Rd Junction</t>
  </si>
  <si>
    <t xml:space="preserve">Steep sections </t>
  </si>
  <si>
    <t>Tenting at Apple Dam campsite</t>
  </si>
  <si>
    <t>As above</t>
  </si>
  <si>
    <t>Water tank at Apple Dam</t>
  </si>
  <si>
    <t>Rained early morning so did not leave until about 12.  Gathered rainwater for the next stretch ahead.</t>
  </si>
  <si>
    <t>Fri</t>
  </si>
  <si>
    <t>Omahuta Forest Track</t>
  </si>
  <si>
    <t>Puketi Forest Headquarters</t>
  </si>
  <si>
    <t>Steep sections and Waipapa river crossing knee deep.  Re-plan this walking section if flash flooding occurs.</t>
  </si>
  <si>
    <t>Tenting at Puketi Forest Headquarters</t>
  </si>
  <si>
    <t>As above</t>
  </si>
  <si>
    <t>Water available at Puketi Forest Headquarters</t>
  </si>
  <si>
    <t>Stayed at Mangamuka in the back yard behind the dairy.  They have become keen helpers of Te Araroa walkers.</t>
  </si>
  <si>
    <t>Sat</t>
  </si>
  <si>
    <t>KeriKeri Track</t>
  </si>
  <si>
    <t>Waiare Rd to KeriKeri River car park</t>
  </si>
  <si>
    <t>Easy walking</t>
  </si>
  <si>
    <t>Find a hotel</t>
  </si>
  <si>
    <t>Hotel in Kerikeri</t>
  </si>
  <si>
    <t>Dinner out plus food supply for next day.</t>
  </si>
  <si>
    <t>Water available</t>
  </si>
  <si>
    <t>Due to the weather forecast ended up doing the Te Araroa recommended alternative road walk.  Also ended up tenting as did not get to the centre of Kerikeri.  Huge road walk with difficulty crossing farmland and very tired. Hve plenty of supplies still.</t>
  </si>
  <si>
    <t>Sun</t>
  </si>
  <si>
    <t>Waitangi Track + Paihia-Opua Coastal Track</t>
  </si>
  <si>
    <t>Te Wairoa Rd to Waitangi Treaty House and onto Paihia &amp; Opua</t>
  </si>
  <si>
    <t>Easy walking</t>
  </si>
  <si>
    <t>Find a hotel</t>
  </si>
  <si>
    <t>Find a place to stay at Opua.</t>
  </si>
  <si>
    <t>Grocery store &amp; Café at Opua</t>
  </si>
  <si>
    <t>Water available</t>
  </si>
  <si>
    <t>Sore feet today after yesterdays mamoth effort,  Did the Kerikeri river walk in the morning.  Had lunch at the Pear tree by the Stone Store and then Walked to Waitangi.Staying at the Copthorne.</t>
  </si>
  <si>
    <t>Mon</t>
  </si>
  <si>
    <t>Russell Forest Track</t>
  </si>
  <si>
    <t>Cross from Opua to Waikare, then Waikare Valley Rd to Junction Puaruku Rd</t>
  </si>
  <si>
    <t>Need to cross from Opua to Waikare via water taxi or if low tide catch the ferry from Opua.</t>
  </si>
  <si>
    <t xml:space="preserve">See if Damian wants to meet in Helena Bay. </t>
  </si>
  <si>
    <t>Might stay at Helena Bay</t>
  </si>
  <si>
    <t>Water available?</t>
  </si>
  <si>
    <t>Dad &amp; Damian Support Crew</t>
  </si>
  <si>
    <t>Tue</t>
  </si>
  <si>
    <t>Rest Day</t>
  </si>
  <si>
    <t>Rest Day in Helena Bay</t>
  </si>
  <si>
    <t>Rest Day</t>
  </si>
  <si>
    <t>Rest Day</t>
  </si>
  <si>
    <t>Dad and Damian Support Crew</t>
  </si>
  <si>
    <t>Wed</t>
  </si>
  <si>
    <t>Morepork and Onekainga Tracks</t>
  </si>
  <si>
    <t>Kaiikanui Rd to Whananki</t>
  </si>
  <si>
    <t>Steep sections.</t>
  </si>
  <si>
    <t xml:space="preserve">Campsite at Whananki </t>
  </si>
  <si>
    <t>Tenting at Whananki</t>
  </si>
  <si>
    <t>Grocery store at Whananaki</t>
  </si>
  <si>
    <t>Water available</t>
  </si>
  <si>
    <t>Dad &amp; Damian Support Crew</t>
  </si>
  <si>
    <t>Thu</t>
  </si>
  <si>
    <t>Whananaki Coastal Walk + Matapouri Bush Track</t>
  </si>
  <si>
    <t>Whananki to Ngunguru Rd</t>
  </si>
  <si>
    <t>Short steep sections then forest walking</t>
  </si>
  <si>
    <t>Find accomodation at Ngunguru</t>
  </si>
  <si>
    <t>Find a place to stay at Ngunguru</t>
  </si>
  <si>
    <t>Food from Ngunguru</t>
  </si>
  <si>
    <t>Water available</t>
  </si>
  <si>
    <t>Dad &amp; Damian Support Crew</t>
  </si>
  <si>
    <t>Fri</t>
  </si>
  <si>
    <t>Ngunguru Connection + 
Mackerel Forest Track</t>
  </si>
  <si>
    <t>Ngunguru to Patua</t>
  </si>
  <si>
    <t>Road walking then last 4km forest and river crossing</t>
  </si>
  <si>
    <t>Campsite at Patua - Treasure Island campground Mahanga Road   +64 (9) 436 2390</t>
  </si>
  <si>
    <t>Campsite at Patua - try for a cabin</t>
  </si>
  <si>
    <t>Food from Patua</t>
  </si>
  <si>
    <t>Water available</t>
  </si>
  <si>
    <t>Dad &amp; Damian Support Crew</t>
  </si>
  <si>
    <t>Sat</t>
  </si>
  <si>
    <t>Taiharuru Estuary and Kauri Mountain Track + Bream Head Track</t>
  </si>
  <si>
    <t>Pataua to Whangarei Heads</t>
  </si>
  <si>
    <t>Need to cross Taiharuru at low tide.  Also a wade through mudflats. Steep slope up Peach Grove Track</t>
  </si>
  <si>
    <t>See if Damian can pick me up at Whangarei Heads</t>
  </si>
  <si>
    <t>Stay with Damian?</t>
  </si>
  <si>
    <t>Food from Whangarei</t>
  </si>
  <si>
    <t>Water available</t>
  </si>
  <si>
    <t>Dad &amp; Damian Support Crew</t>
  </si>
  <si>
    <t>Sun</t>
  </si>
  <si>
    <t>Rest Day</t>
  </si>
  <si>
    <t>Rest Day</t>
  </si>
  <si>
    <t>Rest Day</t>
  </si>
  <si>
    <t>Dad and Damian Support Crew</t>
  </si>
  <si>
    <t>Mon</t>
  </si>
  <si>
    <t>Bream Bay Walk</t>
  </si>
  <si>
    <t>Northport Wharf Marsden Point to Waipu Cove.</t>
  </si>
  <si>
    <t>Get a boat ride from Whangarei harbour to Marsden Point. Try Steve Martinovich of Bream Bay Charters 0274 749 751.   At half way point, need to cross the Waipu river up to waist high. Must be crossed at low tide. Best option is to get a boat ride .</t>
  </si>
  <si>
    <t>Campsite at Waipu Cove</t>
  </si>
  <si>
    <t>Tenting at Waipu Cove</t>
  </si>
  <si>
    <t>Food from Waipu + 3 days</t>
  </si>
  <si>
    <t>Water available</t>
  </si>
  <si>
    <t>Tue</t>
  </si>
  <si>
    <t>Brynderwyn Track + Mangawhai Coastal Walk + Te Arai Beach Walk</t>
  </si>
  <si>
    <t>Cullen Rd, Mangawhai Surf Club and finishing at Pakiri Campsite</t>
  </si>
  <si>
    <t>Easy tramping</t>
  </si>
  <si>
    <t>Campsite at Pakiri 09 422 6911</t>
  </si>
  <si>
    <t>Get a cabin!! At Pakiri Campground</t>
  </si>
  <si>
    <t>Food from the Campst</t>
  </si>
  <si>
    <t>Water available</t>
  </si>
  <si>
    <t>Wed</t>
  </si>
  <si>
    <t>Te Hikoi O Te Kiri + Dome Forest Track</t>
  </si>
  <si>
    <t>Te Hikoi O Te Kiri to Sheepworld Caravan Park</t>
  </si>
  <si>
    <t>Steep sections</t>
  </si>
  <si>
    <t>Sheepworld Caravan Park  2 kms 
09 425 9962 - www.sheepworldcaravanpark.co.nz</t>
  </si>
  <si>
    <t>Overnight at Caravan Park</t>
  </si>
  <si>
    <t>Food from the tearooms</t>
  </si>
  <si>
    <t>Water available from Dome Tearooms</t>
  </si>
  <si>
    <t>Thu</t>
  </si>
  <si>
    <t xml:space="preserve"> Dome Forest Track + Moirs Hill Track +Dunns Track+Puhoi Track</t>
  </si>
  <si>
    <t>Sheepworld Caravan Park to Puhoi</t>
  </si>
  <si>
    <t>Mixed grade walking including backroads and steep sections</t>
  </si>
  <si>
    <t>Stay the night in Puhoi Pub and Hotel +6494220812  emai: thepuhoipublimited@gmail.com</t>
  </si>
  <si>
    <t xml:space="preserve">Stay the night in Puhoi Pub and Hotel </t>
  </si>
  <si>
    <t>Food in Puhoi</t>
  </si>
  <si>
    <t>Water in Puhoi</t>
  </si>
  <si>
    <t>Fri</t>
  </si>
  <si>
    <t>Hibiscus Coast walk</t>
  </si>
  <si>
    <t>Puhoi to Waiwera via Puhoi River</t>
  </si>
  <si>
    <t>Kayak to Wenderholm and walking through to Waiwera</t>
  </si>
  <si>
    <t>Hire a Kayak from Puhoi Tel: 422-0891 or 027 284-1672 www.puhoirivercanoes.co.nz</t>
  </si>
  <si>
    <t>Stay the night at Waiwera</t>
  </si>
  <si>
    <t>Food at Waiwera</t>
  </si>
  <si>
    <t>Water in Waiwera</t>
  </si>
  <si>
    <t>Sat</t>
  </si>
  <si>
    <t>Hibiscus Coast walk</t>
  </si>
  <si>
    <t>Waiwera to Okura Estuary</t>
  </si>
  <si>
    <t>Some crossings need to be at low tide so plan to stay somewhere around Okura River</t>
  </si>
  <si>
    <t>Find a place to stay around Okura River or cross the Estuary and stay with Glen and Mukta</t>
  </si>
  <si>
    <t>Stay in Okura</t>
  </si>
  <si>
    <t>Food at Whangaparoa/ Okura / Milford</t>
  </si>
  <si>
    <t>Water along the way</t>
  </si>
  <si>
    <t>Sun</t>
  </si>
  <si>
    <t>Akarana Trail (North Shore Coastal walk)</t>
  </si>
  <si>
    <t>Okura Estuary to Devenport</t>
  </si>
  <si>
    <t>Easy walking</t>
  </si>
  <si>
    <t>Option to stay with Glen and Mukta Doolie depending on pace through Hibiscus Coast</t>
  </si>
  <si>
    <t>Stay in Milford or Devenport</t>
  </si>
  <si>
    <t>Mon</t>
  </si>
  <si>
    <t>1/2 Rest Day</t>
  </si>
  <si>
    <t>1/2 Rest Day</t>
  </si>
  <si>
    <t>May walk some of the day</t>
  </si>
  <si>
    <t>Tue</t>
  </si>
  <si>
    <t>Akarana Trail (Coast to Coast Walk)</t>
  </si>
  <si>
    <t>Devenport Ferry Building to Onehunga Bay</t>
  </si>
  <si>
    <t>Easy walking</t>
  </si>
  <si>
    <t>Decide to keep walking on the Akarana Trail through Manakau to cut through the 52km below , or stay overnight somewhere</t>
  </si>
  <si>
    <t>To be determined as will probably continue walking on to break up the 52km below</t>
  </si>
  <si>
    <t>Food along the way</t>
  </si>
  <si>
    <t>Water along the way</t>
  </si>
  <si>
    <t>Wed</t>
  </si>
  <si>
    <t>Akarana Trail (Manakau Section)</t>
  </si>
  <si>
    <t>Onehunga Bay to Clevedon</t>
  </si>
  <si>
    <t>Mixed grade including road walking</t>
  </si>
  <si>
    <t>Find a place to stay in Clevedon - perhaps Clevedon Hotel &amp; Wairoa Restaurant - 26 Clevedon - Kawakawa Rd - P: 09 292 8783 - E: clevedonhotel@xtra.co.nz -
www.clevedonhotel.co.nz</t>
  </si>
  <si>
    <t>To be determined</t>
  </si>
  <si>
    <t>Food in Clevedon + lunch for the next day</t>
  </si>
  <si>
    <t>Water in Clevedon</t>
  </si>
  <si>
    <t>Thu</t>
  </si>
  <si>
    <t>Hunuas Track + Mangatawhiri Track</t>
  </si>
  <si>
    <t>Clevedon to Mercer</t>
  </si>
  <si>
    <t>Tramping and some road walking</t>
  </si>
  <si>
    <t>Mercer Backpackers 092326767 590c Koheroa Rd</t>
  </si>
  <si>
    <t>Stay the night in Mercer</t>
  </si>
  <si>
    <t>Food in Mercer plus lunch for the next day</t>
  </si>
  <si>
    <t>Water in Mercer</t>
  </si>
  <si>
    <t>Fri</t>
  </si>
  <si>
    <t>Waikato River Track</t>
  </si>
  <si>
    <t>Mercer to Rangiri and onto Huntly</t>
  </si>
  <si>
    <t>Small climb to old Pa site, but mainly easy walking</t>
  </si>
  <si>
    <t>Essex Arms Huntly, 151 Main Rd, 07 8287179</t>
  </si>
  <si>
    <t>Stay the night in Huntly</t>
  </si>
  <si>
    <t>Food in Huntly plus lunch for the next day</t>
  </si>
  <si>
    <t>Water in Huntly</t>
  </si>
  <si>
    <t>Sat</t>
  </si>
  <si>
    <t>Hakarimata Track + Te Awa + Hamilton City Traverse</t>
  </si>
  <si>
    <t>Huntly to Hamilton</t>
  </si>
  <si>
    <t>A climb up to Hakarimata Trig then down to Ngaruwahia with an easy walk through to Hamilton</t>
  </si>
  <si>
    <t>Find a hotel to stay 2 nights in Hamilton. Dinsdale for restocking.  Contacts in Hamilton Andre and Haley 0277052967 + Hayley is 0221882392. 197 Howden Rd Whatawhata</t>
  </si>
  <si>
    <t>Stay the night in Hamilton</t>
  </si>
  <si>
    <t>Food in Hamilton</t>
  </si>
  <si>
    <t>Water in Hamilton</t>
  </si>
  <si>
    <t>Sun</t>
  </si>
  <si>
    <t>Rest Day</t>
  </si>
  <si>
    <t>Rest day</t>
  </si>
  <si>
    <t>Rest day</t>
  </si>
  <si>
    <t>Rest day</t>
  </si>
  <si>
    <t>Get food for 3 days incase of additonal night stay before Waitomo</t>
  </si>
  <si>
    <t>Water in Hamilton for 3 days</t>
  </si>
  <si>
    <t>Mon</t>
  </si>
  <si>
    <t>City to Mountain Trail</t>
  </si>
  <si>
    <t>Hamilton to Pirongia Summit</t>
  </si>
  <si>
    <t>A climb up to Pirongia Summit 959m</t>
  </si>
  <si>
    <t>Overnight in Pahautea Hutt</t>
  </si>
  <si>
    <t>Stay in Pahautea hutt on Pirongia Summit</t>
  </si>
  <si>
    <t>Covered by above</t>
  </si>
  <si>
    <t>Covered by above</t>
  </si>
  <si>
    <t>Tue</t>
  </si>
  <si>
    <t>Hihikiwi Track</t>
  </si>
  <si>
    <t>Pirongia Summit to Waitomo</t>
  </si>
  <si>
    <t>Section with steep steps.  Mahoe Forest Track has a river crossing - don’t attempt track in wet weather.</t>
  </si>
  <si>
    <t>Stay overnight at Waitomo village</t>
  </si>
  <si>
    <t>Stay at the Waitomo Top 10 Holiday park  for 2 nights 07 8787639</t>
  </si>
  <si>
    <t>Food at Waitomo Village</t>
  </si>
  <si>
    <t>Water at Waitomo Village</t>
  </si>
  <si>
    <t>Wed</t>
  </si>
  <si>
    <t>Rest day to check out Waitomo Caves</t>
  </si>
  <si>
    <t>Rest day</t>
  </si>
  <si>
    <t>Rest day to see the Caves</t>
  </si>
  <si>
    <t>Stay overnight at Waitomo village</t>
  </si>
  <si>
    <t>2nd night at Waitomo Holiday park</t>
  </si>
  <si>
    <t>Food at Waitomo Village</t>
  </si>
  <si>
    <t>Water at Waitomo Village</t>
  </si>
  <si>
    <t>Thu</t>
  </si>
  <si>
    <t>Pehitawa track</t>
  </si>
  <si>
    <t xml:space="preserve">Fullerton Rd to Te Kuiti </t>
  </si>
  <si>
    <t>Includes a climb to 263m trig above Te Kuiti</t>
  </si>
  <si>
    <t>Stay overnight at Te Kuiti</t>
  </si>
  <si>
    <t>Panorama Motor Inn 07 8788051 59 Awakino Rd</t>
  </si>
  <si>
    <t>Food at Te Kuiti for 5 days for the Hauhungaroa ranges</t>
  </si>
  <si>
    <t>Water at Te Kuiti</t>
  </si>
  <si>
    <t>Fri</t>
  </si>
  <si>
    <t>Mangaokewa Reserve Track + Mangaokewa River Track</t>
  </si>
  <si>
    <t>Mangaokewa Reserve to Mangaokewa North Rd</t>
  </si>
  <si>
    <t xml:space="preserve">Need to arrange a pickup as no camping or accomodation.  </t>
  </si>
  <si>
    <t xml:space="preserve">Possible contact is  Keith Buswell Ph: +7 878-6262 or email buz@actrix.co.nz
</t>
  </si>
  <si>
    <t>Find accomodation in Bennydale?</t>
  </si>
  <si>
    <t>Water at accomodation</t>
  </si>
  <si>
    <t>Sat</t>
  </si>
  <si>
    <t>Intersection of Mangaokewa Nth Rd and Mangaokewa to Pureora</t>
  </si>
  <si>
    <t>Mangaokewa North Rd to Pureora</t>
  </si>
  <si>
    <t>Road walking</t>
  </si>
  <si>
    <t xml:space="preserve">Stay in Pureora DOC  Ngaherenga campsite &amp; the Pureora cabins  07 878 1080 
</t>
  </si>
  <si>
    <t>Food from Te Kuiti purchase</t>
  </si>
  <si>
    <t>Water at Pureora</t>
  </si>
  <si>
    <t>Sun</t>
  </si>
  <si>
    <t>Hauhungaroa Track</t>
  </si>
  <si>
    <t>Pureora Forest Park HQ to Waihaha Hut</t>
  </si>
  <si>
    <t>Climb up to Pureora 1165m then Weraroa 1088</t>
  </si>
  <si>
    <t>Stay in Waihaha DOC Hut</t>
  </si>
  <si>
    <t>Stay in Waihaha DOC Hut</t>
  </si>
  <si>
    <t>Food from Te Kuiti purchase</t>
  </si>
  <si>
    <t>Water at Hut?</t>
  </si>
  <si>
    <t>Mon</t>
  </si>
  <si>
    <t>Hauhungaroa Track</t>
  </si>
  <si>
    <t>Waihaha Hut to Hauhungaroa Hut</t>
  </si>
  <si>
    <t>Hauhungaora Hut is at 950m</t>
  </si>
  <si>
    <t>Stay in Hauhungaroa Hut?</t>
  </si>
  <si>
    <t>Stay in Hauhungaroa Hut?</t>
  </si>
  <si>
    <t>Food from Te Kuiti purchase</t>
  </si>
  <si>
    <t>Water at Hut?</t>
  </si>
  <si>
    <t>Tue</t>
  </si>
  <si>
    <t>Hauhungaroa Track</t>
  </si>
  <si>
    <t xml:space="preserve">Walk out from Hauhungaroa Hut to Taumarunui </t>
  </si>
  <si>
    <t>Bush then road walking (35km)  Check TAT website because this walking stretch is changing and there may be a quicker way</t>
  </si>
  <si>
    <t>Stay 2 nights in Taumarunui</t>
  </si>
  <si>
    <t>Stay in Taumarunui</t>
  </si>
  <si>
    <t>Food from Taumarunui and resupply for 5 days</t>
  </si>
  <si>
    <t>Water at Taumarunui</t>
  </si>
  <si>
    <t>Wed</t>
  </si>
  <si>
    <t>Rest Day</t>
  </si>
  <si>
    <t>Rest Day</t>
  </si>
  <si>
    <t>Rest Day</t>
  </si>
  <si>
    <t>2nd night in Taumaraunui</t>
  </si>
  <si>
    <t>Restock</t>
  </si>
  <si>
    <t>Thu</t>
  </si>
  <si>
    <t>Taumarunui to Owhango Village</t>
  </si>
  <si>
    <t>Taumarunui to Owhango</t>
  </si>
  <si>
    <t>Road walking</t>
  </si>
  <si>
    <t>Stay in Owhango</t>
  </si>
  <si>
    <t>Stay in Owhango</t>
  </si>
  <si>
    <t>Food from Owhango for evening meal</t>
  </si>
  <si>
    <t>Water at Owhango</t>
  </si>
  <si>
    <t>Fri</t>
  </si>
  <si>
    <t>Modified 42 Traverse</t>
  </si>
  <si>
    <t>Owhango to Tongariro Holiday Park</t>
  </si>
  <si>
    <t>Gradual incline to 400m then stream crossing followed by a steep track</t>
  </si>
  <si>
    <t>Stay at the Tongariro Holiday Park</t>
  </si>
  <si>
    <t>Stay in Cabin</t>
  </si>
  <si>
    <t>Food at the Holiday Park for evening meal</t>
  </si>
  <si>
    <t>Water at Holiday Park</t>
  </si>
  <si>
    <t>Sat</t>
  </si>
  <si>
    <t>Tongariro Alpine Crossing</t>
  </si>
  <si>
    <t>Tongariro Holiday Park to Mangatepopo Hut</t>
  </si>
  <si>
    <t>Tongariro 1967m</t>
  </si>
  <si>
    <t>Stay at Mangatepopo Hut.DOC Mangatepopo Hut - needs to be booked online - www.doc.govt.nz</t>
  </si>
  <si>
    <t>Stay in the Hut</t>
  </si>
  <si>
    <t>Food packed from Taumarunui</t>
  </si>
  <si>
    <t>Water from Holiday Park.  May need to treat water.</t>
  </si>
  <si>
    <t>Sharon and Paula - Possible walkers</t>
  </si>
  <si>
    <t>Sun</t>
  </si>
  <si>
    <t>Rest Day allowance if cant cross on the Sat 5th Dec</t>
  </si>
  <si>
    <t>Rest Day allowance if cant cross on the Sat 5th Dec</t>
  </si>
  <si>
    <t>Sharon and Paula - Possible walkers</t>
  </si>
  <si>
    <t>Mon</t>
  </si>
  <si>
    <t>Mangatepopo Track + Whakapapaiti track</t>
  </si>
  <si>
    <t>Mangatepopo Hut to Whakapapa Village then onto Mangahuia Camp</t>
  </si>
  <si>
    <t>Walk through to National Park Settlement. Includes some road walking at the end.</t>
  </si>
  <si>
    <t xml:space="preserve">Find accomodation at the National Park settlement. DOC's Mangahuia Campsite - 500m off SH 47. Water, toilets and a shelter. Purchase campsite tickets at a Department of
Conservation office prior to commencing the section of this walk. Or at the YHA National Park, 4 Findlay St, National Park: 07 8922870 E: nationalpark@yha.co.nz 
</t>
  </si>
  <si>
    <t>Stay at National Park accomodation</t>
  </si>
  <si>
    <t>Food from service station or National Park for 5 nights</t>
  </si>
  <si>
    <t>Water from Service Station</t>
  </si>
  <si>
    <t>Tue</t>
  </si>
  <si>
    <t>Fishers Track</t>
  </si>
  <si>
    <t>Mangahuia Camp/National Park through to Whakahoro Camp</t>
  </si>
  <si>
    <t>no facilities of any type at the Kurua-Retaruke Rd end of this track</t>
  </si>
  <si>
    <t>Stay the night at Whakahoro Camp</t>
  </si>
  <si>
    <t>Stay at Whakahoro Camp</t>
  </si>
  <si>
    <t>As above</t>
  </si>
  <si>
    <t>Need supplies of water to be carried.</t>
  </si>
  <si>
    <t>Wed</t>
  </si>
  <si>
    <t>Retaruke Rd Whakahoro Camp</t>
  </si>
  <si>
    <t>Kurua Rd to Whakahoro 37 kms</t>
  </si>
  <si>
    <t>As above</t>
  </si>
  <si>
    <t>Need supplies of water to be carried.</t>
  </si>
  <si>
    <t>Thu</t>
  </si>
  <si>
    <t>Kaiwhakauka Track+ Mangapurua Track</t>
  </si>
  <si>
    <t>Look to stay in one of the grassed area campsite areas - no facilities</t>
  </si>
  <si>
    <t>Stay the night in open grassy campsite area</t>
  </si>
  <si>
    <t>Stay in camp spot near Mangapurua - no supplies</t>
  </si>
  <si>
    <t>As above</t>
  </si>
  <si>
    <t>Need supplies of water to be carried.</t>
  </si>
  <si>
    <t>Fri</t>
  </si>
  <si>
    <t>Whanganui River</t>
  </si>
  <si>
    <t>Jetboat from Mangapurua Landing to Pipiriki</t>
  </si>
  <si>
    <t xml:space="preserve">Taumaranui Canoe Hire and Jet boat tours - P: 0800 226 6348 or 07 895 7483 - www.taumaranuicanoehire.co.nz. Whanganui River Adventures (Pipiriki Camping ground &amp; Cabins) &amp; Jetboat/Canoe transfers - 2522 Pipiriki Village,
Pipiriki - P: 0800 862743 freephone or 06 3853246 www.whanganuiriveradventures.co.nz
</t>
  </si>
  <si>
    <t>Get Jetboat from Mangapurua Landing through to Pipiriki  www.bridgetonowhere.co.nz 
Mobile: 0800 480 308 
phone: 0800 480 308
email: info@bridgetonowhere.co.nz</t>
  </si>
  <si>
    <t>Walk from Pipiriki to Jerusalem</t>
  </si>
  <si>
    <t>As above</t>
  </si>
  <si>
    <t>Water from Pipiriki</t>
  </si>
  <si>
    <t>Sat</t>
  </si>
  <si>
    <t>Whanganui River Road walk</t>
  </si>
  <si>
    <t>Pipiriki to Jerusalem, then to Matahiwi landing, then to Koroniti Pa</t>
  </si>
  <si>
    <t>http://www.whanganuiriver.co.nz/river-map</t>
  </si>
  <si>
    <t>Get supplies on route</t>
  </si>
  <si>
    <t>Water on route</t>
  </si>
  <si>
    <t>Sun</t>
  </si>
  <si>
    <t>Whanganui River Road walk</t>
  </si>
  <si>
    <t>Koroniti Pa to Pungarehu</t>
  </si>
  <si>
    <t>Get supplies on route</t>
  </si>
  <si>
    <t>Mon</t>
  </si>
  <si>
    <t>Whanganui River Road walk</t>
  </si>
  <si>
    <t xml:space="preserve">Pungarehu to Wanganui </t>
  </si>
  <si>
    <t>Stay in Wanganui Top 10 Holiday Park</t>
  </si>
  <si>
    <t>Get supplies in Whanganui</t>
  </si>
  <si>
    <t>Water from Whanganui</t>
  </si>
  <si>
    <t>Tue</t>
  </si>
  <si>
    <t>Ratana Track + Santoft Track</t>
  </si>
  <si>
    <t>Whanganui to Koitiata then to Santoft</t>
  </si>
  <si>
    <t>Stay with Ann and Stuart? 386c Santoft Road</t>
  </si>
  <si>
    <t>Ann- 021 370749 / 063277556</t>
  </si>
  <si>
    <t>Water from Anne's</t>
  </si>
  <si>
    <t>Wed</t>
  </si>
  <si>
    <t>Santoft Track+ Feilding Route</t>
  </si>
  <si>
    <t>Santoft to Fielding</t>
  </si>
  <si>
    <t xml:space="preserve">Check if Carmen is around at this time. </t>
  </si>
  <si>
    <t>Stay the night in Feilding.</t>
  </si>
  <si>
    <t>Water from Bulls/Feiding</t>
  </si>
  <si>
    <t>Thu</t>
  </si>
  <si>
    <t>Bunnythorpe Route</t>
  </si>
  <si>
    <t>Fielding to Palmerston North</t>
  </si>
  <si>
    <t>Stay the night in Palmy - hotel stop</t>
  </si>
  <si>
    <t>Hotel stop</t>
  </si>
  <si>
    <t>Get supplies for 2 days</t>
  </si>
  <si>
    <t>Water from Palmy</t>
  </si>
  <si>
    <t>Fri</t>
  </si>
  <si>
    <t>Turitea Route+ Burttons Track</t>
  </si>
  <si>
    <t>Fitzherbert Bridge to Burtons Track and onto Mangahao Rd</t>
  </si>
  <si>
    <t>Walk out and stay the night in Shannon/ get Huw to meet me at Mangahou Rd</t>
  </si>
  <si>
    <t>Find accomodation around Shannon</t>
  </si>
  <si>
    <t xml:space="preserve">Option for  Huw to bring  supplies </t>
  </si>
  <si>
    <t>Water from Shannon</t>
  </si>
  <si>
    <t>Sat</t>
  </si>
  <si>
    <t>Mangahao-Makahika Track</t>
  </si>
  <si>
    <t>Mangahao Rd to Poads Road</t>
  </si>
  <si>
    <t>Stay in Levin / Waitarere and restock for the 3-4 day tramp through the Tararuas</t>
  </si>
  <si>
    <t xml:space="preserve">Huw to pick me up from Poads Road </t>
  </si>
  <si>
    <t>Restock in Levin and allow for  4-5 days</t>
  </si>
  <si>
    <t>Water from Levin</t>
  </si>
  <si>
    <t>Sun</t>
  </si>
  <si>
    <t>Tararuas Track</t>
  </si>
  <si>
    <t>Poads Rd to Te Matawai Hut</t>
  </si>
  <si>
    <t>Hard Tramping 3 days</t>
  </si>
  <si>
    <t>Stay in TeMatawai Hut</t>
  </si>
  <si>
    <t>Myles Brennan</t>
  </si>
  <si>
    <t>Mon</t>
  </si>
  <si>
    <t>Tararuas Track</t>
  </si>
  <si>
    <t>Te Matawai Hut to Nichols Hut</t>
  </si>
  <si>
    <t>As above</t>
  </si>
  <si>
    <t>Stay in Nichols Hut</t>
  </si>
  <si>
    <t>Myles Brennan</t>
  </si>
  <si>
    <t>Tue</t>
  </si>
  <si>
    <t>Tararuas Track</t>
  </si>
  <si>
    <t>Nichols Hut to Otaki Forks</t>
  </si>
  <si>
    <t>As above</t>
  </si>
  <si>
    <t>Stay a the Campground at Schoolhouse Flat or get picked up and stay at Waiterere</t>
  </si>
  <si>
    <t>Myles Brennan</t>
  </si>
  <si>
    <t>Wed</t>
  </si>
  <si>
    <t>Pukeatua Track</t>
  </si>
  <si>
    <t>Fenceline Carpark to Waikanae</t>
  </si>
  <si>
    <t>Food in Waikanae</t>
  </si>
  <si>
    <t>Thu</t>
  </si>
  <si>
    <t>Kapiti Coast Track</t>
  </si>
  <si>
    <t>Waikanae River Bridge to Paekakariki</t>
  </si>
  <si>
    <t>Food along the way</t>
  </si>
  <si>
    <t>Fri</t>
  </si>
  <si>
    <t>Rest Day</t>
  </si>
  <si>
    <t>Sat</t>
  </si>
  <si>
    <t>Rest Day</t>
  </si>
  <si>
    <t>Sun</t>
  </si>
  <si>
    <t>Centennial Highway Footpath+Ara Harakeke Walkway+ Raiha Walk</t>
  </si>
  <si>
    <t>Paekakariki to Porirua</t>
  </si>
  <si>
    <t>Mon</t>
  </si>
  <si>
    <t>Walk into Wellington</t>
  </si>
  <si>
    <t>Porirua to Island Bay</t>
  </si>
  <si>
    <t>Tue</t>
  </si>
  <si>
    <t>Haircut and Rest Day in Wellington</t>
  </si>
  <si>
    <t>Wed</t>
  </si>
  <si>
    <t>Rest Day in Wellington</t>
  </si>
  <si>
    <t>Thu</t>
  </si>
  <si>
    <t>Wellington or Picton</t>
  </si>
  <si>
    <t>Fri</t>
  </si>
  <si>
    <t>Picton</t>
  </si>
  <si>
    <t>Stay in Picton overnight</t>
  </si>
  <si>
    <t xml:space="preserve">Pick up food for lunches at Picton.  Evening meals will be at accomodation stops </t>
  </si>
  <si>
    <t>Sat</t>
  </si>
  <si>
    <t>Queen Charlotte Track</t>
  </si>
  <si>
    <t>Ships Cove to Punga Cove</t>
  </si>
  <si>
    <t>Stay the night at Punga Cove</t>
  </si>
  <si>
    <t>Janet Jagers and family + Jane&amp; Angus + Huw &amp; Joseph</t>
  </si>
  <si>
    <t>Sun</t>
  </si>
  <si>
    <t>Queen Charlotte Track</t>
  </si>
  <si>
    <t>Punga Cove to Portage</t>
  </si>
  <si>
    <t>Stay the night at Portage</t>
  </si>
  <si>
    <t>Janet Jagers and family + Jane&amp; Angus + Huw &amp; Joseph</t>
  </si>
  <si>
    <t>Mon</t>
  </si>
  <si>
    <t>Queen Charlotte Track</t>
  </si>
  <si>
    <t>Portage to Anakiwa</t>
  </si>
  <si>
    <t>Stay the night at Anakiwa</t>
  </si>
  <si>
    <t>Janet Jagers and family + Jane&amp; Angus + Huw &amp; Joseph</t>
  </si>
  <si>
    <t>Tue</t>
  </si>
  <si>
    <t>Linkwater Track</t>
  </si>
  <si>
    <t>Anakiwa to Havelock</t>
  </si>
  <si>
    <t>Stay the night at Havelock</t>
  </si>
  <si>
    <t>Pick up food for next 4-5 days</t>
  </si>
  <si>
    <t>Wed</t>
  </si>
  <si>
    <t>Rest Day in Havelock</t>
  </si>
  <si>
    <t>Rest Day in Havelock</t>
  </si>
  <si>
    <t xml:space="preserve"> </t>
  </si>
  <si>
    <t xml:space="preserve"> </t>
  </si>
  <si>
    <t>Stay the night at Havelock</t>
  </si>
  <si>
    <t>Pick up food for next 4-5 days</t>
  </si>
  <si>
    <t>Thu</t>
  </si>
  <si>
    <t>Havelock to Daltons Bridge +Daltons track</t>
  </si>
  <si>
    <t>Havelock to Pelorus Bridge</t>
  </si>
  <si>
    <t>Stay the night at Pelorus Bridge Campground</t>
  </si>
  <si>
    <t>Fri</t>
  </si>
  <si>
    <t>Pelorus River Track</t>
  </si>
  <si>
    <t xml:space="preserve">Pelorus Bridge to Middy Hut  </t>
  </si>
  <si>
    <t>Stay at Middy Hutt</t>
  </si>
  <si>
    <t>Sat</t>
  </si>
  <si>
    <t>Pelorus River Track</t>
  </si>
  <si>
    <t>Middy hut to Rocks Hutt</t>
  </si>
  <si>
    <t>Stay at Rocks Hutt</t>
  </si>
  <si>
    <t>Sun</t>
  </si>
  <si>
    <t>Pelorus River Track</t>
  </si>
  <si>
    <t>Rocks Hutt to Browning Hutt</t>
  </si>
  <si>
    <t>Stay in Browning Hutt</t>
  </si>
  <si>
    <t>Mon</t>
  </si>
  <si>
    <t>Browning Hut to Anisead Valley Road</t>
  </si>
  <si>
    <t xml:space="preserve">Browning Hutt to Hackett Junction and onto picknick area and walk Aniseed Valley Road to Hope/Richmond/Nelson.  </t>
  </si>
  <si>
    <t>Stay in Richmond/Nelson and resupply for Richmond Range</t>
  </si>
  <si>
    <t>Food from Nelson/Richmond</t>
  </si>
  <si>
    <t>Tue</t>
  </si>
  <si>
    <t>Rest Day in Richmond</t>
  </si>
  <si>
    <t>Rest Day</t>
  </si>
  <si>
    <t>Pick up food for the next 6 days + back up extra 2 days + water</t>
  </si>
  <si>
    <t>Wed</t>
  </si>
  <si>
    <t>Richmond Range Alpine Track</t>
  </si>
  <si>
    <t>Anisead Valley Road to Starveall Hut</t>
  </si>
  <si>
    <t>900m climb to Starveall Hut at 1180m</t>
  </si>
  <si>
    <t>Stay in Starveall Hut</t>
  </si>
  <si>
    <t>Thu</t>
  </si>
  <si>
    <t>Richmond Range Alpine Track</t>
  </si>
  <si>
    <t>Starveall Hut to Old Man Hut via Slaty Hut</t>
  </si>
  <si>
    <t>Old Man summit 1514m then Old Man Hut 1100m</t>
  </si>
  <si>
    <t>Stay in Slaty Hut</t>
  </si>
  <si>
    <t>Water Barrel at Old Man Summit</t>
  </si>
  <si>
    <t>Fri</t>
  </si>
  <si>
    <t>Richmond Range Alpine Track</t>
  </si>
  <si>
    <t>Old Man Hut to Mt Rintoul Hutt</t>
  </si>
  <si>
    <t>Mt Rintoul is the highest point at 1731m</t>
  </si>
  <si>
    <t>Stay in Mt Rintoul Hut</t>
  </si>
  <si>
    <t>Sat</t>
  </si>
  <si>
    <t>Richmond Range Alpine Track</t>
  </si>
  <si>
    <t>Mt Rintoul Hut to Mid Wairoa Hut</t>
  </si>
  <si>
    <t>Climb to Purple Top 1532m then down to Tarn Hutt 1030m and down to Mid Wairoa Hut at 370m</t>
  </si>
  <si>
    <t>Stay in Mid Wairoa Hut</t>
  </si>
  <si>
    <t>Sun</t>
  </si>
  <si>
    <t>Richmond Range Alpine Track</t>
  </si>
  <si>
    <t>Mid Wairoa Hut to Hunters Hut</t>
  </si>
  <si>
    <t>Outlook to the Red Hills.  Top Waitoa Hut 830m. Mt Ellis 1615m.  Hunters Hut 830m</t>
  </si>
  <si>
    <t>Alternative Option if needed: Head out from Richmond Range after Mid Wairao Hut  - 10.5km to Wairoa Gorge Rd and 7.5 to nearest house.</t>
  </si>
  <si>
    <t>Stay in Hunters Hut</t>
  </si>
  <si>
    <t>Mon</t>
  </si>
  <si>
    <t>Richmond Range Alpine Track</t>
  </si>
  <si>
    <t>Hunters Hut to Red Hills Hut</t>
  </si>
  <si>
    <t>Red Hills Hut 910m</t>
  </si>
  <si>
    <t>Stay the night in Red Hills hut</t>
  </si>
  <si>
    <t>Tue</t>
  </si>
  <si>
    <t>Richmond Range Alpine Track</t>
  </si>
  <si>
    <t>Red Hills Hut to St Arnoud</t>
  </si>
  <si>
    <t>Stay the night at St Arnoud</t>
  </si>
  <si>
    <t>Resupply</t>
  </si>
  <si>
    <t>Wed</t>
  </si>
  <si>
    <t>Rest Day</t>
  </si>
  <si>
    <t>Rest Day</t>
  </si>
  <si>
    <t>2nd night at St Arnoud</t>
  </si>
  <si>
    <t>Resupply for 9 days+2 backup days</t>
  </si>
  <si>
    <t>Thu</t>
  </si>
  <si>
    <t>Waiau Pass Track</t>
  </si>
  <si>
    <t>St Arnoud to Lakehead Hut</t>
  </si>
  <si>
    <t>Stay at Lakehead Hut</t>
  </si>
  <si>
    <t>Fri</t>
  </si>
  <si>
    <t>Waiau Pass Track</t>
  </si>
  <si>
    <t>Lakehead Hut to John Tait Hut</t>
  </si>
  <si>
    <t>Stay at John Tait Hut</t>
  </si>
  <si>
    <t>Sat</t>
  </si>
  <si>
    <t>Waiau Pass Track</t>
  </si>
  <si>
    <t>John Tait Hut to Upper Travers Hut</t>
  </si>
  <si>
    <t>Stay at Travers Hut</t>
  </si>
  <si>
    <t>Sun</t>
  </si>
  <si>
    <t>Waiau Pass Track</t>
  </si>
  <si>
    <t>Upper Travers Hut to West Sabine Hut</t>
  </si>
  <si>
    <t>Climb from 450m to Travers saddle 1787m and Mt Travers summit 2338m</t>
  </si>
  <si>
    <t>Stay at West Sabine Hut</t>
  </si>
  <si>
    <t>Mon</t>
  </si>
  <si>
    <t>Waiau Pass Track</t>
  </si>
  <si>
    <t>West Sabine Hut to Blue Lake Hut</t>
  </si>
  <si>
    <t>Stay at Blue Lake Hut</t>
  </si>
  <si>
    <t>Tue</t>
  </si>
  <si>
    <t>Waiau Pass Track</t>
  </si>
  <si>
    <t>Blue Lake Hut to Upper Waiau Forks camp or Caroline Bivvy</t>
  </si>
  <si>
    <t>Demanding section of the track and steep climbs</t>
  </si>
  <si>
    <t>Stay at either Upper Waiau Forks camp or Caroline Bivvy</t>
  </si>
  <si>
    <t>Wed</t>
  </si>
  <si>
    <t>Waiau Pass Track</t>
  </si>
  <si>
    <t>Caroline Bivvy to Anne River Hut</t>
  </si>
  <si>
    <t>Tramp gets fast and easier walking</t>
  </si>
  <si>
    <t>Stay at Anne Hutt (20 bunks)</t>
  </si>
  <si>
    <t>Thu</t>
  </si>
  <si>
    <t>Waiau Pass Track</t>
  </si>
  <si>
    <t xml:space="preserve">Anne River Hut to Boyle Flat Hut </t>
  </si>
  <si>
    <t>Option to stay in a bivy 2 bunk if needed before Boyle Flat Hut</t>
  </si>
  <si>
    <t>Stay at Boyle Flat Hut</t>
  </si>
  <si>
    <t>Fri</t>
  </si>
  <si>
    <t>Waiau Pass Track</t>
  </si>
  <si>
    <t>Boyle Flat Hut to Boyle Village</t>
  </si>
  <si>
    <t>Organise shuttle to Hamner for a few days rest break and resupply</t>
  </si>
  <si>
    <t>Hamner Springs</t>
  </si>
  <si>
    <t>Sat</t>
  </si>
  <si>
    <t>Rest Days</t>
  </si>
  <si>
    <t>Need to organise accomodation for Hamner Springs. YHA Hamner Springs is an option. Ph 03 3157472.  Has private onsuite options as well as mutlishare.</t>
  </si>
  <si>
    <t>Hamner Springs</t>
  </si>
  <si>
    <t>Sun</t>
  </si>
  <si>
    <t>Rest Days</t>
  </si>
  <si>
    <t>Hamner Springs</t>
  </si>
  <si>
    <t>Mon</t>
  </si>
  <si>
    <t>Rest Days</t>
  </si>
  <si>
    <t>Travel back from Hamner and stay in Boyle Villiage at backpackers.</t>
  </si>
  <si>
    <t>Hamner Springs/Boyle Village</t>
  </si>
  <si>
    <t>Resupply for next section of the walk - 5 days +2 back up days</t>
  </si>
  <si>
    <t>Tue</t>
  </si>
  <si>
    <t>Tui Track</t>
  </si>
  <si>
    <t>Boyle Village to Harper Pass Track Junction</t>
  </si>
  <si>
    <t>Could be a detour of approx 10km if unable to cross Boyle River</t>
  </si>
  <si>
    <t>Camp in tent as no hut until further into the Harper Pass</t>
  </si>
  <si>
    <t>Wed</t>
  </si>
  <si>
    <t>Harper Pass Track</t>
  </si>
  <si>
    <t>Harper Pass Track Junction to Hope Kiwi Lodge</t>
  </si>
  <si>
    <t>Goes via Hope Shelter hut</t>
  </si>
  <si>
    <t>Stay at Hope Kiwi Lodge</t>
  </si>
  <si>
    <t>Thu</t>
  </si>
  <si>
    <t>Harper Pass Track</t>
  </si>
  <si>
    <t>Hope Kiwi Lodge to Hurunui Hut</t>
  </si>
  <si>
    <t>Kiwi Saddle is 677m.  Also a swing bridge to cross</t>
  </si>
  <si>
    <t>Stay at Hurunui Hut</t>
  </si>
  <si>
    <t>Fri</t>
  </si>
  <si>
    <t>Harper Pass Track</t>
  </si>
  <si>
    <t>Hurunui Hut to Hurunui Hut No.3 or Cameron Hut</t>
  </si>
  <si>
    <t>Hot spring to stop and swim in.</t>
  </si>
  <si>
    <t>Stay at Hurunui Hut No. 3</t>
  </si>
  <si>
    <t>Sat</t>
  </si>
  <si>
    <t>Harper Pass Track</t>
  </si>
  <si>
    <t>Cameron Hut to Locke Stream Hut</t>
  </si>
  <si>
    <t>Climb to 962 then desends to 450m. Steep slope down with gravel.</t>
  </si>
  <si>
    <t>Locke Stream Hut has a radio link to DOC's Arther Pass National Park</t>
  </si>
  <si>
    <t>Stay at Locke Stream Hut</t>
  </si>
  <si>
    <t>Sun</t>
  </si>
  <si>
    <t>Harper Pass Track</t>
  </si>
  <si>
    <t>Locke Stream Hut to Morrison Footbridge</t>
  </si>
  <si>
    <t>Walk out to State Highway 73.</t>
  </si>
  <si>
    <t>Option to resupply - 19 km to Arthurs Pass Village - there is a bus route.  Option to use  Atomic Shuttles 03 3490697 or west coast shuttles 037680028 / 027 4927488</t>
  </si>
  <si>
    <t>Stay 2 nights at the night at Arthers Pass Village. Option is Arthurs Pass Alpine Motel. 0800 900 401 or Arthurs Chalet Motel 03 30189236</t>
  </si>
  <si>
    <t>Eat at Arthurs pass village and resupply. Arthurs pass  Alpine store and tearooms. 03 3189236.  Fuel also available from there if needed. Food for 3 days + 1 back up</t>
  </si>
  <si>
    <t>Mon</t>
  </si>
  <si>
    <t xml:space="preserve">Rest Day </t>
  </si>
  <si>
    <t>Rest Day</t>
  </si>
  <si>
    <t xml:space="preserve">Rest Day </t>
  </si>
  <si>
    <t>Rest Day</t>
  </si>
  <si>
    <t>Tue</t>
  </si>
  <si>
    <t>Deception Mingha Track</t>
  </si>
  <si>
    <t>Morrison Footbridge to Goat Pass Hut</t>
  </si>
  <si>
    <t>Goat Pass Hut has a radio link to  DOC's visitor centre at Arthers Pass - line for weather check</t>
  </si>
  <si>
    <t>Stay at Goat Pass Hut - 20 bunks</t>
  </si>
  <si>
    <t>Wed</t>
  </si>
  <si>
    <t>Deception Mingha Track + Klondyke Track</t>
  </si>
  <si>
    <t>Goat Pass Hut to SH 73 Bealy River via Greyney Shelter Campsite on SH73 and onto Bealey Hotel</t>
  </si>
  <si>
    <t>Stay at the Bealey Hotel.  Option to have had supplies posted to the Bealey Hotel.</t>
  </si>
  <si>
    <t>Restaurant and  bar and the Bealey Hotel.</t>
  </si>
  <si>
    <t>Thu</t>
  </si>
  <si>
    <t xml:space="preserve">Harper River Track </t>
  </si>
  <si>
    <t>Bealey Hot el to Cora Lynn Rd and onto Hamilton Hut</t>
  </si>
  <si>
    <t>River crossings by foot and also a couple of swing bridge crossings.</t>
  </si>
  <si>
    <t>Hamilton Hut has a radio link to  Arthurs Pass Visitor Centre. Hamilton Hut is noted as a modern hut with woodburner and 20 bunks.</t>
  </si>
  <si>
    <t>Stay at Hamilton Hut</t>
  </si>
  <si>
    <t>Fri</t>
  </si>
  <si>
    <t xml:space="preserve">Harper River Track </t>
  </si>
  <si>
    <t>Hamilton Hut to Harper Rd (via The Pinnicles)</t>
  </si>
  <si>
    <t>Large number of river crossings</t>
  </si>
  <si>
    <t>Stay at Free overnight campsite on TrustPower owned land.  Go down the road marked with the "2km to Lake Coleridge" sign.</t>
  </si>
  <si>
    <t>Water available from the campsite.</t>
  </si>
  <si>
    <t>Sat</t>
  </si>
  <si>
    <t xml:space="preserve">Harper Road to Homestead Road + Lake Hill Track+ Arboretum Track </t>
  </si>
  <si>
    <t>Harper Road to Hummocks Rd, Lake Coleridge Village</t>
  </si>
  <si>
    <r>
      <t/>
    </r>
    <r>
      <rPr>
        <sz val="9"/>
        <color rgb="FFFF0000"/>
        <rFont val="Calibri"/>
      </rPr>
      <t xml:space="preserve">Plan to have sent a box of supplies ahead to the Lodge - 5 days supply. </t>
    </r>
    <r>
      <rPr>
        <sz val="9"/>
        <color rgb="FF000000"/>
        <rFont val="Calibri"/>
      </rPr>
      <t>Free wifi and laundry for Te Araroa walkers + transport to Clent Hills as can't pass the Rakia river. Ph 033578140 + 0273578140  peterlow@clear.net.nz</t>
    </r>
  </si>
  <si>
    <t>Stay 2 nights at Lake Coleridge Lodge</t>
  </si>
  <si>
    <t>Lodge has options for dinner, bed &amp; breakfast.</t>
  </si>
  <si>
    <t>Sun</t>
  </si>
  <si>
    <t>Rest day</t>
  </si>
  <si>
    <t>No crossing of the Rakia River  - Hazard Zone</t>
  </si>
  <si>
    <t xml:space="preserve">Rest Day </t>
  </si>
  <si>
    <t>Rest Day</t>
  </si>
  <si>
    <t>Mon</t>
  </si>
  <si>
    <t>Clent Hills Track</t>
  </si>
  <si>
    <t>Glenrock Stream to Comyns Hut</t>
  </si>
  <si>
    <t>Turtons Saddle (1120m)</t>
  </si>
  <si>
    <t xml:space="preserve">4 River crossings </t>
  </si>
  <si>
    <t>Stay at Comyns Hut (8 bunks)</t>
  </si>
  <si>
    <t>Water source - Turtons Stream</t>
  </si>
  <si>
    <t>Tue</t>
  </si>
  <si>
    <t>Clent Hills Track</t>
  </si>
  <si>
    <t>Comyns Hut to Double Hut junction</t>
  </si>
  <si>
    <t xml:space="preserve">Demanding section - the track is rough and unformed. Clent Hills Saddle (1480m). </t>
  </si>
  <si>
    <t>Frequent river crossings. Conservation parkland so can camp anywhere along the way to Double Hut if needed.</t>
  </si>
  <si>
    <t>Stay at Double Hut (6 bunks) or an option is to stay at the Lake Heron Campground.</t>
  </si>
  <si>
    <t>Wed</t>
  </si>
  <si>
    <t>Clent Hills Track</t>
  </si>
  <si>
    <t>Double Hut to Hakatere Heron Rd (via Manuka Hut + Emily Carpark) + Road Connection to Clearwater Track</t>
  </si>
  <si>
    <t>Option to stay at Manuka Hut if needed (6.4km from Double Hut).  Also an option to get a lift from the end of the section to Mt Somers Village (23km away)</t>
  </si>
  <si>
    <t>Camp in tent at the beginning of the Clearwater track</t>
  </si>
  <si>
    <t>Water source- Manuka Hut</t>
  </si>
  <si>
    <t>Thu</t>
  </si>
  <si>
    <t>Clearwater Track</t>
  </si>
  <si>
    <t>Hakatere Heron Rd to Carpark at Potts River Bridge</t>
  </si>
  <si>
    <t>Consider getting food posted ahead to Mt Potts Lodge</t>
  </si>
  <si>
    <t xml:space="preserve"> Mt Potts Lodge ph 033039060</t>
  </si>
  <si>
    <t>Stay at Mt Pott Lodge</t>
  </si>
  <si>
    <t>Restaurant at Mt Pott Lodge open Wed-Sun</t>
  </si>
  <si>
    <t>Fri</t>
  </si>
  <si>
    <t xml:space="preserve">Rest Day </t>
  </si>
  <si>
    <t>Organise transport over the Rangitata River as TAT recommends not to cross</t>
  </si>
  <si>
    <t>Option to go to Geraldine to resupply</t>
  </si>
  <si>
    <t>Travel contact: Wayne from Alps to Ocean:  info@alps2ocean.co.nz</t>
  </si>
  <si>
    <t>Camp on other side of Rangitata River</t>
  </si>
  <si>
    <t>Sat</t>
  </si>
  <si>
    <t>Two Thumb Track</t>
  </si>
  <si>
    <t>Bush stream car park to Crooked Spur Hut</t>
  </si>
  <si>
    <t>Option also to carry on for 9km to Stone Hutt ( 8 bunks)</t>
  </si>
  <si>
    <t>Stay at Crooked Spur Hut (5 bunks)</t>
  </si>
  <si>
    <t>Sun</t>
  </si>
  <si>
    <t>Two Thumb Track</t>
  </si>
  <si>
    <t>Crooked Spur Hut via Stone Hutt to Royal Hut</t>
  </si>
  <si>
    <t>Saddle of 1500m</t>
  </si>
  <si>
    <t>Stay at Royal Hut (8 bunks)</t>
  </si>
  <si>
    <t>Mon</t>
  </si>
  <si>
    <t>Two Thumb Track</t>
  </si>
  <si>
    <t>Royal Hut to Camp Stream Hut</t>
  </si>
  <si>
    <t>Stag Saddle 1925m</t>
  </si>
  <si>
    <t>Stay at Camp Stream Hut (6 bunks)</t>
  </si>
  <si>
    <t>Tue</t>
  </si>
  <si>
    <t>Two Thumb Track + Lake Tekapo Village</t>
  </si>
  <si>
    <t>Camp Stream Hut to Boundary Stream car park, Lilybank Rd and then follow the lakeside walk to Lake Tekapo Village.</t>
  </si>
  <si>
    <t xml:space="preserve">Steep descent then onto the carpark and Lilybank Rd to Tekapo </t>
  </si>
  <si>
    <t>YHA Lake Tekapo  -  3 Simpson Lane, Lake Tekapo 036806857</t>
  </si>
  <si>
    <t>Stay 2 nights at YHA Lake Tekapo</t>
  </si>
  <si>
    <t>Food from Tekapo</t>
  </si>
  <si>
    <t>Wed</t>
  </si>
  <si>
    <t>Rest Day</t>
  </si>
  <si>
    <t xml:space="preserve">Rest Day </t>
  </si>
  <si>
    <t>Resupply for 2 days + plenty of drinking water.</t>
  </si>
  <si>
    <t>Thu</t>
  </si>
  <si>
    <t>Tekapo-Twizel Track</t>
  </si>
  <si>
    <t>Lake Tekapo Villiage to Lake Pukaki</t>
  </si>
  <si>
    <t>Easy Tramping</t>
  </si>
  <si>
    <t>Find a place to stay along the Lake Pukaki Hayman Road</t>
  </si>
  <si>
    <t>Stay at accomodation along the Lake Pukaki stretch</t>
  </si>
  <si>
    <t>Need to carry water - water along the way will required treatment</t>
  </si>
  <si>
    <t>Fri</t>
  </si>
  <si>
    <t>Tekapo-Twizel Track</t>
  </si>
  <si>
    <t>Lake Pukaki to Twizel</t>
  </si>
  <si>
    <t>Easy Tramping</t>
  </si>
  <si>
    <t>Find a place to stay in Twizel</t>
  </si>
  <si>
    <t>Stay in Twizel</t>
  </si>
  <si>
    <t>Resupply for 6 days +2 back up</t>
  </si>
  <si>
    <t>Sat</t>
  </si>
  <si>
    <t>Ohau Track</t>
  </si>
  <si>
    <t>Ohau Track to Glen Mary Ski Club + Lake Ohau Lodge</t>
  </si>
  <si>
    <t>Lake Ohau Lodge - 034389885</t>
  </si>
  <si>
    <t xml:space="preserve">Stay the night at Lake Ohau Lodge </t>
  </si>
  <si>
    <t>Restaurant and bar available</t>
  </si>
  <si>
    <t>Sun</t>
  </si>
  <si>
    <t>East Ahuriri Track</t>
  </si>
  <si>
    <t>Glen Mary Ski Club to Birchwood Rd</t>
  </si>
  <si>
    <t>River crossing here - but there is a road bridge option 5km downstream to the Ireland Road bridge. Plus 5km up to Birchwood Rd trailhead</t>
  </si>
  <si>
    <t xml:space="preserve">Camp somewhere for the night. </t>
  </si>
  <si>
    <t>Mon</t>
  </si>
  <si>
    <t>Breast Hill Track</t>
  </si>
  <si>
    <t>Birchwood Carpark to Top Timaru Hut</t>
  </si>
  <si>
    <t>Mt Martha Saddle (1680m)</t>
  </si>
  <si>
    <t>Stay at Top Timaru Hut</t>
  </si>
  <si>
    <t>Tue</t>
  </si>
  <si>
    <t>Breast Hill Track</t>
  </si>
  <si>
    <t>Top Timaru Hut to Stody's Hut</t>
  </si>
  <si>
    <t>Stay at Stody's Hut (6 bunks)</t>
  </si>
  <si>
    <t>Wed</t>
  </si>
  <si>
    <t>Breast Hill Track</t>
  </si>
  <si>
    <t>Stody's Hut to Pakituhi Hut via Breast Hill</t>
  </si>
  <si>
    <t>Stay at Pakituhi Hut (8 bunks)</t>
  </si>
  <si>
    <t>Thu</t>
  </si>
  <si>
    <t>Breast Hill Track</t>
  </si>
  <si>
    <t>Pakituhi Hut to Gladstone Reserve</t>
  </si>
  <si>
    <t xml:space="preserve">Steep descent </t>
  </si>
  <si>
    <t>Find a place to stay in Gladstone</t>
  </si>
  <si>
    <t>stock up on water from this hut</t>
  </si>
  <si>
    <t>Fri</t>
  </si>
  <si>
    <t>Gladstone Track</t>
  </si>
  <si>
    <t>Gladstone Reserve to Lake Hawea Township</t>
  </si>
  <si>
    <t>Easy Tramping</t>
  </si>
  <si>
    <t>short walk then enjoy the area the rest of the day</t>
  </si>
  <si>
    <t>Stay at Lake Hawea Motor Lodge 0800429324</t>
  </si>
  <si>
    <t>Restaurant and bar available.  Resupply an option at the General Store</t>
  </si>
  <si>
    <t>Sat</t>
  </si>
  <si>
    <t>Hawea River Track</t>
  </si>
  <si>
    <t>Domain Road Lake Hawea Township to Albert Town Reserve and cross the Clutha River</t>
  </si>
  <si>
    <t>Easy Tramping</t>
  </si>
  <si>
    <t>short walk then enjoy the area the rest of the day</t>
  </si>
  <si>
    <t>Stay at Albert Town Reserve Campground or the Albert Town Lodge 034439487</t>
  </si>
  <si>
    <t>Sun</t>
  </si>
  <si>
    <t>Outlet Track</t>
  </si>
  <si>
    <t>Clutha River Bridge to Wanaka</t>
  </si>
  <si>
    <t>Easy Tramping</t>
  </si>
  <si>
    <t>short walk then enjoy the area the rest of the day</t>
  </si>
  <si>
    <t>Stay 2 nights in Wanaka - Cabin at Wanaka Lakeview Holiday Park. 03 447883</t>
  </si>
  <si>
    <t>Resupply best here</t>
  </si>
  <si>
    <t>Mon</t>
  </si>
  <si>
    <t>Rest Day</t>
  </si>
  <si>
    <t>Rest Day</t>
  </si>
  <si>
    <t>Rest Day</t>
  </si>
  <si>
    <t>Tue</t>
  </si>
  <si>
    <t>Glendhu Bay Track</t>
  </si>
  <si>
    <t>Wanaka to Glendhu Bay</t>
  </si>
  <si>
    <t>Easy Tramping</t>
  </si>
  <si>
    <t>short walk then enjoy the area the rest of the day</t>
  </si>
  <si>
    <t>Stay in Glendhu Bay Lakeside Holiday Park. 03 4437743 - Cabin</t>
  </si>
  <si>
    <t>Wed</t>
  </si>
  <si>
    <t>Motatapu Alpine Track</t>
  </si>
  <si>
    <t>Glendhu Bay to Fern Burn car park, then via Fern Burn Hut to Highland Creek Hut</t>
  </si>
  <si>
    <t>Hard Tramping 3 days. Jack Halls Saddle (1275m) then sharp descent - a drop of 400m in 1km</t>
  </si>
  <si>
    <t>Stay in Highland Creek Hut (12 bunks)</t>
  </si>
  <si>
    <t>Thu</t>
  </si>
  <si>
    <t>Motatapu Alpine Track</t>
  </si>
  <si>
    <t>Highland Creek Hut to Roses Hut</t>
  </si>
  <si>
    <t>Demanding steep climb and descents</t>
  </si>
  <si>
    <t>Stay in Roses Hut (12 bunks)</t>
  </si>
  <si>
    <t>Fri</t>
  </si>
  <si>
    <t>Motatapu Alpine Track</t>
  </si>
  <si>
    <t>Roses Hut to Macetown</t>
  </si>
  <si>
    <t>Roses Saddle 1270m</t>
  </si>
  <si>
    <t>Stay in Macetown - Camping</t>
  </si>
  <si>
    <t>Sat</t>
  </si>
  <si>
    <t>Bill Hill Track</t>
  </si>
  <si>
    <t>Macetown to Arrowtown</t>
  </si>
  <si>
    <t>Big Hill Saddle 1060m</t>
  </si>
  <si>
    <t>Stay in Arrowtown Holiday park 03 4421876</t>
  </si>
  <si>
    <t>Sun</t>
  </si>
  <si>
    <t>Wakatipu Track</t>
  </si>
  <si>
    <t>Arrowtown to Queenstown</t>
  </si>
  <si>
    <t>Easy Tramping</t>
  </si>
  <si>
    <t>Find overnight accomodation in Queenstown</t>
  </si>
  <si>
    <t>Mon</t>
  </si>
  <si>
    <t>Rest Day</t>
  </si>
  <si>
    <t>Rest Day</t>
  </si>
  <si>
    <t>Road shuttle to Glenorchy</t>
  </si>
  <si>
    <t>Stay at the holiday park - Oban St. 034410303. There is an information centre at Glenorchy that includes transport to trailheads, resupply and camping accomodation.</t>
  </si>
  <si>
    <t>Stay the night at Glenorchy</t>
  </si>
  <si>
    <t>Resupply for 8 days</t>
  </si>
  <si>
    <t>Tue</t>
  </si>
  <si>
    <t>Lake Wakatipu</t>
  </si>
  <si>
    <t>Glenorchy to Greenstone Wharf</t>
  </si>
  <si>
    <t>Water Taxi</t>
  </si>
  <si>
    <t xml:space="preserve">Option to camp by Greenstone Wharf </t>
  </si>
  <si>
    <t>Wed</t>
  </si>
  <si>
    <t>Mavora Lakes Walkway</t>
  </si>
  <si>
    <t>Greenstone Wharf to Greenstone Hut</t>
  </si>
  <si>
    <t>Stay at Greenstone Hut (20 bunks)</t>
  </si>
  <si>
    <t>Thu</t>
  </si>
  <si>
    <t>Mavora Lakes Walkway</t>
  </si>
  <si>
    <t>Greenston Hut to Taipo Hut</t>
  </si>
  <si>
    <t>Stay at Taipo Hut(8 bunks)</t>
  </si>
  <si>
    <t>Fri</t>
  </si>
  <si>
    <t>Mavora Lakes Walkway</t>
  </si>
  <si>
    <t>Taipo Hut to Boundary Hut</t>
  </si>
  <si>
    <t>Stay at Boundary Hut (8 bunks)</t>
  </si>
  <si>
    <t>Sat</t>
  </si>
  <si>
    <t>Mavora Lakes Walkway</t>
  </si>
  <si>
    <t>Boundary Hut to Mavora Camping Area</t>
  </si>
  <si>
    <t>Stay at the Mavora Camping area</t>
  </si>
  <si>
    <t>Sun</t>
  </si>
  <si>
    <t>Mavora River Track</t>
  </si>
  <si>
    <t>North Mavora Lake outlet onwards</t>
  </si>
  <si>
    <t>Track is dependant on the height of the river.  If river is high ensure to cross the final swingbridge and look out for the Te Araroa Poles</t>
  </si>
  <si>
    <t>Camp out / stay in Kiwi Burn Hut</t>
  </si>
  <si>
    <t>Mon</t>
  </si>
  <si>
    <t>Mavora River Track</t>
  </si>
  <si>
    <t>Option to walk in either 2 days or 3</t>
  </si>
  <si>
    <t>Camp out / stay in Kiwi Burn Hut</t>
  </si>
  <si>
    <t>Tue</t>
  </si>
  <si>
    <t>Mavora River Track</t>
  </si>
  <si>
    <t>Organise a pick up at the carpark to Stay in Te Anau for the night</t>
  </si>
  <si>
    <t>Stay at the Te Anau Lakefront Backpackers or top 10 holiday park</t>
  </si>
  <si>
    <t>Resupply at the Te Anau General Store</t>
  </si>
  <si>
    <t>Wed</t>
  </si>
  <si>
    <t>Rest Day</t>
  </si>
  <si>
    <t>Resupply for 5 days</t>
  </si>
  <si>
    <t>Thu</t>
  </si>
  <si>
    <t xml:space="preserve">Takitimu Track </t>
  </si>
  <si>
    <t>State highway 94 via Lower Princhester Hut to Aparima Hut</t>
  </si>
  <si>
    <t>Aparima Hut has 12 bunks</t>
  </si>
  <si>
    <t>Stay at Aparima Hut</t>
  </si>
  <si>
    <t>Fri</t>
  </si>
  <si>
    <t xml:space="preserve">Takitimu Track </t>
  </si>
  <si>
    <t>Aparima Hut to Lower Wairaki Hut</t>
  </si>
  <si>
    <t>Good Friday</t>
  </si>
  <si>
    <t>Stay at Wairaki Hut</t>
  </si>
  <si>
    <t>Sat</t>
  </si>
  <si>
    <t xml:space="preserve">Takitimu Track </t>
  </si>
  <si>
    <t>Lower Wairaki Hut to Telford Campsite</t>
  </si>
  <si>
    <t>Stay at Campsite if get there after midday</t>
  </si>
  <si>
    <t>Stay at Campsite</t>
  </si>
  <si>
    <t>Carry enough water for the next day</t>
  </si>
  <si>
    <t>Sun</t>
  </si>
  <si>
    <t xml:space="preserve">Takitimu Track </t>
  </si>
  <si>
    <t>Telford Campsite to Struan Flat Rd</t>
  </si>
  <si>
    <t>Crosses Mt Linton Station - privately owned</t>
  </si>
  <si>
    <t>Taylors Lodge Ohai 032254244 or 032254041 or 021307505</t>
  </si>
  <si>
    <t>Stay at Taylors Lodge</t>
  </si>
  <si>
    <t>Carry enough water for the next day</t>
  </si>
  <si>
    <t>Mon</t>
  </si>
  <si>
    <t>Woodlaw Track</t>
  </si>
  <si>
    <t>Struan Flat Rd to Scotts Gap - Feldwick Rd</t>
  </si>
  <si>
    <t>Easter Monday
Crosses private land</t>
  </si>
  <si>
    <t>Organise transport to Otautau Hotel. 032258166</t>
  </si>
  <si>
    <t>Stay 2 days at Otautou Hotel</t>
  </si>
  <si>
    <t>Tue</t>
  </si>
  <si>
    <t>Rest Day</t>
  </si>
  <si>
    <t>Rest Day</t>
  </si>
  <si>
    <t>Stay at Otautou Hotel</t>
  </si>
  <si>
    <t>Need to get water for the next day.</t>
  </si>
  <si>
    <t>Wed</t>
  </si>
  <si>
    <t>Island Bush Track</t>
  </si>
  <si>
    <t>Scotts Gap-Feldwick Rd, Hewitt Rd, Otautau-Tuatapere Rd. To Road Connection to Longwood Forest Track</t>
  </si>
  <si>
    <t>Need to ph Farm 032255458 or 021488290</t>
  </si>
  <si>
    <t>Camp out at the start of the Longwood Forest Track or go back to Otautou</t>
  </si>
  <si>
    <t>Need to carry water</t>
  </si>
  <si>
    <t>Thu</t>
  </si>
  <si>
    <t>Longwood Forest Track</t>
  </si>
  <si>
    <t>Merrivale Rd end to Bald Hill and onto Martins Hut Rd</t>
  </si>
  <si>
    <t>Martins Hut</t>
  </si>
  <si>
    <t>Fri</t>
  </si>
  <si>
    <t>Longwood Forest Track</t>
  </si>
  <si>
    <t>Martins Hut to Round Hill Carpark</t>
  </si>
  <si>
    <t>Camp out</t>
  </si>
  <si>
    <t>Sat</t>
  </si>
  <si>
    <t>Long Hilly Track + Tihaka Beach Track</t>
  </si>
  <si>
    <t xml:space="preserve">Round Hil Road </t>
  </si>
  <si>
    <t>Stay at Riverton</t>
  </si>
  <si>
    <t>Sun</t>
  </si>
  <si>
    <t>Oreti Beach Track</t>
  </si>
  <si>
    <t>Riverton to Invercargill</t>
  </si>
  <si>
    <t>Stay at Invercargill</t>
  </si>
  <si>
    <t>Mon</t>
  </si>
  <si>
    <t>Estuary Walkway + Foveaux Walkway</t>
  </si>
  <si>
    <t>Invercargill to Stiring Point, Bluff</t>
  </si>
  <si>
    <t>Stay at Bluff Camping Ground</t>
  </si>
  <si>
    <t>Tue</t>
  </si>
  <si>
    <t>Rest Day and travel to Stewart Island</t>
  </si>
  <si>
    <t>Fly to Stewart Island and Spend the night in Oban</t>
  </si>
  <si>
    <t>Stay at Oban</t>
  </si>
  <si>
    <t>Wed</t>
  </si>
  <si>
    <t>Rakiura Track</t>
  </si>
  <si>
    <t>Steward Island Rakiura Track from Oban - 3 days</t>
  </si>
  <si>
    <t>Thu</t>
  </si>
  <si>
    <t>Rakiura Track</t>
  </si>
  <si>
    <t>Fri</t>
  </si>
  <si>
    <t>Rekiura Track</t>
  </si>
  <si>
    <t>Sat</t>
  </si>
  <si>
    <t>Stewart Island</t>
  </si>
  <si>
    <t>Check out options to stay in Stewart Island</t>
  </si>
  <si>
    <t>Sun</t>
  </si>
  <si>
    <t>Stewart Island</t>
  </si>
  <si>
    <t>Mon</t>
  </si>
  <si>
    <t>Stewart Island</t>
  </si>
  <si>
    <t>Tue</t>
  </si>
  <si>
    <t>Stewart Island</t>
  </si>
  <si>
    <t>Wed</t>
  </si>
  <si>
    <t>Stewart Island</t>
  </si>
  <si>
    <t>Thu</t>
  </si>
  <si>
    <t>Stewart Island</t>
  </si>
  <si>
    <t>Fri</t>
  </si>
  <si>
    <t>Stewart Island</t>
  </si>
  <si>
    <t>Sat</t>
  </si>
  <si>
    <t>Back to Invercargill / Dunedin/Wellington</t>
  </si>
  <si>
    <t>Sun</t>
  </si>
  <si>
    <t>Open Day</t>
  </si>
  <si>
    <t>Allowance to travel back to sections that may not have been completed earlier</t>
  </si>
  <si>
    <t>Mon</t>
  </si>
  <si>
    <t>Open Day</t>
  </si>
  <si>
    <t>Allowance to travel back to sections that may not have been completed earlier</t>
  </si>
  <si>
    <t>Tue</t>
  </si>
  <si>
    <t>Open Day</t>
  </si>
  <si>
    <t>Allowance to travel back to sections that may not have been completed earlier</t>
  </si>
  <si>
    <t>Wed</t>
  </si>
  <si>
    <t>Open Day</t>
  </si>
  <si>
    <t>Allowance to travel back to sections that may not have been completed earlier</t>
  </si>
  <si>
    <t>Thu</t>
  </si>
  <si>
    <t>Open Day</t>
  </si>
  <si>
    <t>Allowance to travel back to sections that may not have been completed earlier</t>
  </si>
  <si>
    <t>Fri</t>
  </si>
  <si>
    <t>Open Day</t>
  </si>
  <si>
    <t>Allowance to travel back to sections that may not have been completed earlier</t>
  </si>
  <si>
    <t>Sat</t>
  </si>
  <si>
    <t>Open Day</t>
  </si>
  <si>
    <t>Allowance to travel back to sections that may not have been completed earlier</t>
  </si>
  <si>
    <t>Sun</t>
  </si>
  <si>
    <t>Open Day</t>
  </si>
  <si>
    <t>Allowance to travel back to sections that may not have been completed earlier</t>
  </si>
  <si>
    <t>Mon</t>
  </si>
  <si>
    <t>Back to Wellington</t>
  </si>
  <si>
    <t>ANZAC DAY</t>
  </si>
  <si>
    <t>Tue</t>
  </si>
  <si>
    <t>Wed</t>
  </si>
  <si>
    <t>Thu</t>
  </si>
  <si>
    <t>Fri</t>
  </si>
  <si>
    <t>Sat</t>
  </si>
  <si>
    <t>Equipment</t>
  </si>
  <si>
    <t>Clothes</t>
  </si>
  <si>
    <t>Pack - Aarn</t>
  </si>
  <si>
    <t>Socks:  4 pairs</t>
  </si>
  <si>
    <t>Tramping boots</t>
  </si>
  <si>
    <t>Undies: 4 thermal pairs</t>
  </si>
  <si>
    <t>1st Aid Kit + survival blanket</t>
  </si>
  <si>
    <t>Teeshirt-2</t>
  </si>
  <si>
    <t>Water Sanitising Tablets</t>
  </si>
  <si>
    <t>Shorts -1</t>
  </si>
  <si>
    <t>Tent</t>
  </si>
  <si>
    <t>Walking pants - 1</t>
  </si>
  <si>
    <t>Foam mat/sleeping air mat</t>
  </si>
  <si>
    <t>polyprop long johns -1</t>
  </si>
  <si>
    <t>Personal Locator Beakon</t>
  </si>
  <si>
    <t>Merino long sleeve top - 1</t>
  </si>
  <si>
    <t xml:space="preserve">Sleeping Bag </t>
  </si>
  <si>
    <t>polyprop long sleeve tops - 1</t>
  </si>
  <si>
    <t>Torch + Headlamp</t>
  </si>
  <si>
    <t>Merino tops - 2</t>
  </si>
  <si>
    <t>Batteries</t>
  </si>
  <si>
    <t>Woollen Hat</t>
  </si>
  <si>
    <t>Toilet paper</t>
  </si>
  <si>
    <t>Wolleen gloves</t>
  </si>
  <si>
    <t>Toothbrush + Toothpaste+ wash gear</t>
  </si>
  <si>
    <t>Wet Weather Over trousers</t>
  </si>
  <si>
    <t>Sanitary gear</t>
  </si>
  <si>
    <t>Windbreaker parka</t>
  </si>
  <si>
    <t>2 Water bladders</t>
  </si>
  <si>
    <t>Sunhat</t>
  </si>
  <si>
    <t>Cutlery</t>
  </si>
  <si>
    <t>Down jacket (will be a pillow too)</t>
  </si>
  <si>
    <t>Mug</t>
  </si>
  <si>
    <t>Togs</t>
  </si>
  <si>
    <t>Compass + Maps</t>
  </si>
  <si>
    <t>Gaiters</t>
  </si>
  <si>
    <t>Te Araroa maps &amp; notes</t>
  </si>
  <si>
    <t>Balaclava style hat</t>
  </si>
  <si>
    <t>Pen, Pencil and paper</t>
  </si>
  <si>
    <t>Light track pants</t>
  </si>
  <si>
    <t>Tablet</t>
  </si>
  <si>
    <t>Buff for around the neck</t>
  </si>
  <si>
    <t>Spare trainers / walking sandals</t>
  </si>
  <si>
    <t>Insect repellent</t>
  </si>
  <si>
    <t>Sunblock</t>
  </si>
  <si>
    <t>Rubbish bag</t>
  </si>
  <si>
    <t>Phone (is a camera too)</t>
  </si>
  <si>
    <t>Pocket Knife</t>
  </si>
  <si>
    <t>Candle + paper for fire lighting</t>
  </si>
  <si>
    <t>Matches/lighter</t>
  </si>
  <si>
    <t>ipod</t>
  </si>
  <si>
    <t>battery pack</t>
  </si>
  <si>
    <t>charging cords</t>
  </si>
  <si>
    <t>Solar charger</t>
  </si>
  <si>
    <t>What</t>
  </si>
  <si>
    <t>When</t>
  </si>
  <si>
    <t>Who</t>
  </si>
  <si>
    <t>Where</t>
  </si>
  <si>
    <t>Status</t>
  </si>
  <si>
    <t>$</t>
  </si>
  <si>
    <t>Aarn Pack</t>
  </si>
  <si>
    <t>23rd May</t>
  </si>
  <si>
    <t>JoJo Tayleor</t>
  </si>
  <si>
    <t>From Tornado7 in Taupo</t>
  </si>
  <si>
    <t>Done</t>
  </si>
  <si>
    <t>PLB</t>
  </si>
  <si>
    <t>Aug/Sept</t>
  </si>
  <si>
    <t>Double check with TTC contacts</t>
  </si>
  <si>
    <t xml:space="preserve">Bivouac is an option </t>
  </si>
  <si>
    <t>Done</t>
  </si>
  <si>
    <t>New Tramping Boots - Scapas</t>
  </si>
  <si>
    <t>July</t>
  </si>
  <si>
    <t>Macpac Willis St</t>
  </si>
  <si>
    <t>Done</t>
  </si>
  <si>
    <t>Doc Hut annual pass</t>
  </si>
  <si>
    <t>Sept/Oct</t>
  </si>
  <si>
    <t>Bivouac</t>
  </si>
  <si>
    <t>Mercer St Wellington</t>
  </si>
  <si>
    <t>Done</t>
  </si>
  <si>
    <t xml:space="preserve">Check out options for a tablet </t>
  </si>
  <si>
    <t>Aug/Sept</t>
  </si>
  <si>
    <t>Samsung + Logitech keyboard</t>
  </si>
  <si>
    <t>Noel Leeming</t>
  </si>
  <si>
    <t>Done</t>
  </si>
  <si>
    <t>Buy Gaiters</t>
  </si>
  <si>
    <t>August</t>
  </si>
  <si>
    <t>Bivouac</t>
  </si>
  <si>
    <t>Done</t>
  </si>
  <si>
    <t>Drinking water bladders - 2x1.5litre</t>
  </si>
  <si>
    <t>Sept/Oct</t>
  </si>
  <si>
    <t>Bivouac</t>
  </si>
  <si>
    <t>Done</t>
  </si>
  <si>
    <t xml:space="preserve">Tent </t>
  </si>
  <si>
    <t>July</t>
  </si>
  <si>
    <t>MSR tent + extra floor section for protection</t>
  </si>
  <si>
    <t>Bivouac</t>
  </si>
  <si>
    <t>Done</t>
  </si>
  <si>
    <t>Powercharger pack for phone/tablet</t>
  </si>
  <si>
    <t>Oct</t>
  </si>
  <si>
    <t>Register on Te Araroa website and pay donation fee</t>
  </si>
  <si>
    <t>Oct</t>
  </si>
  <si>
    <t>Rob Wakelin</t>
  </si>
  <si>
    <t>Blog now on TA site</t>
  </si>
  <si>
    <t>Done</t>
  </si>
  <si>
    <t>Total</t>
  </si>
  <si>
    <t>Non-purchase to do list:</t>
  </si>
  <si>
    <t>Once walking plan drafted - go through and prebook accomodation/flights  - for Northland</t>
  </si>
  <si>
    <t>Sept/Oct</t>
  </si>
  <si>
    <t>Done</t>
  </si>
  <si>
    <t>Plan drop/bounce boxes for supplies in South Island</t>
  </si>
  <si>
    <t>Oct</t>
  </si>
  <si>
    <t>Check water sanitising options</t>
  </si>
  <si>
    <t>Sept/Oct</t>
  </si>
  <si>
    <t>Trial Dehydrated Food</t>
  </si>
  <si>
    <t>Oct</t>
  </si>
  <si>
    <t>In progress</t>
  </si>
  <si>
    <t>Set up blog</t>
  </si>
  <si>
    <t>Sept</t>
  </si>
  <si>
    <t>Done</t>
  </si>
  <si>
    <t>Set up Tracker / GPS app</t>
  </si>
  <si>
    <t>Starting food 21 Oct</t>
  </si>
  <si>
    <t>Approx 3kg</t>
  </si>
  <si>
    <t>Food purchase Ahipara 27 Oct</t>
  </si>
  <si>
    <t>Approx 3 kg</t>
  </si>
  <si>
    <t>What</t>
  </si>
  <si>
    <t>Amount</t>
  </si>
  <si>
    <t>What</t>
  </si>
  <si>
    <t>Amount</t>
  </si>
  <si>
    <t>Miso Soup Sachets</t>
  </si>
  <si>
    <t>Oats - 575g</t>
  </si>
  <si>
    <t>Cup of Soup Sachets</t>
  </si>
  <si>
    <t>Milk powder - 400 g</t>
  </si>
  <si>
    <t>(left last pack behind at camp site!)</t>
  </si>
  <si>
    <t>Roasted seaweed snack</t>
  </si>
  <si>
    <t>Chopchop chicken - 85g</t>
  </si>
  <si>
    <t>Chia Seed Shots</t>
  </si>
  <si>
    <t>Peanut butter - 375g</t>
  </si>
  <si>
    <t>Kaweka Meals</t>
  </si>
  <si>
    <t>Canned Mushrooms - 220g</t>
  </si>
  <si>
    <t>Wraps</t>
  </si>
  <si>
    <t>Sardines - 106g</t>
  </si>
  <si>
    <t>Salmon 105g</t>
  </si>
  <si>
    <t xml:space="preserve">Wraps </t>
  </si>
  <si>
    <t>TPV - 100g</t>
  </si>
  <si>
    <t>Snack crackers box</t>
  </si>
  <si>
    <t>Israeli Cous Cous 300g</t>
  </si>
  <si>
    <t>Tuna and crackers - 113g</t>
  </si>
  <si>
    <t>OSM Bars</t>
  </si>
  <si>
    <t>OSM bars</t>
  </si>
  <si>
    <t>Muslei 300g</t>
  </si>
  <si>
    <t>Bumper bars</t>
  </si>
  <si>
    <t>Saltana Bran 100g</t>
  </si>
  <si>
    <t>Almonds - 70g</t>
  </si>
  <si>
    <t>Puffed Amaranth 150g</t>
  </si>
  <si>
    <t>Cashews - 70g</t>
  </si>
  <si>
    <t>Vitasport Electrolyte</t>
  </si>
  <si>
    <t>Dark chocolate - 200g</t>
  </si>
  <si>
    <t>Kale Powder 100g</t>
  </si>
  <si>
    <t>Kaweka meal</t>
  </si>
  <si>
    <t>Milk powder 400g</t>
  </si>
  <si>
    <t>Pasta meal</t>
  </si>
  <si>
    <t>Margarine Sachet 10g</t>
  </si>
  <si>
    <t>Cup of soup Sachets</t>
  </si>
  <si>
    <t>Chocolate 100g</t>
  </si>
  <si>
    <t>Date</t>
  </si>
  <si>
    <t xml:space="preserve">Flights </t>
  </si>
  <si>
    <t>Accomodation</t>
  </si>
  <si>
    <t>Taxi/Shuttle</t>
  </si>
  <si>
    <t>Tramping Food</t>
  </si>
  <si>
    <t>Restaurant/Bar</t>
  </si>
  <si>
    <t>Extra Gear</t>
  </si>
  <si>
    <t>Total</t>
  </si>
  <si>
    <t>Notes</t>
  </si>
  <si>
    <t>Extra gear was fuel, a lighter and postage to send dive bag back to Huw</t>
  </si>
  <si>
    <t>Cabin Huketere</t>
  </si>
  <si>
    <t>Cabin  Waipapakauri</t>
  </si>
  <si>
    <t>Cabin Ahipara</t>
  </si>
  <si>
    <t>Koha for staying at the dairy out the back plus pie and toasted sandwich</t>
  </si>
  <si>
    <t>Room and food at the Copthorne</t>
  </si>
  <si>
    <t>Running Total</t>
  </si>
  <si>
    <t>Kirstine Collins</t>
  </si>
  <si>
    <t>Very detailed blog on TAT website and excellent tips.  A woman tramping on her own, so am finding her blog the most helpful and current as did the walk from Oct 2014 to March 2015.</t>
  </si>
  <si>
    <t>Kylie Lang</t>
  </si>
  <si>
    <t xml:space="preserve">Doing the 'I'm not alone walk of NZ' and opened up the invitation to walk with her on social media.  Is a charity walk for the Mental Health Foundation and was open to walking with anyone interested in joining her. </t>
  </si>
  <si>
    <t>Has split the North and South Island into separate walks - Oct to Dec 2014 for the North Island and Oct to Dec 2015 for the South Island</t>
  </si>
  <si>
    <t>Had a detailed plan but allowed for flexibility - and had to miss the Tongariro Crossing first time but looped back to complete in January</t>
  </si>
  <si>
    <t>This will be a good blog to check in on as will be doing the South Island a few months ahead of me so will have an up to date view of what to expect on the trail - but she will be hitting colder weather.</t>
  </si>
  <si>
    <t>Rene Duindam</t>
  </si>
  <si>
    <t>Is from Wellington and walking with two others.  Is a fortnight ahead of me so the blogs are current and applicable to what I am walking into head.</t>
  </si>
</sst>
</file>

<file path=xl/styles.xml><?xml version="1.0" encoding="utf-8"?>
<styleSheet xmlns="http://schemas.openxmlformats.org/spreadsheetml/2006/main">
  <numFmts count="2">
    <numFmt numFmtId="164" formatCode="&quot;$&quot;#,##0.00"/>
    <numFmt numFmtId="165" formatCode="0.0"/>
  </numFmts>
  <fonts count="45">
    <font>
      <sz val="11.0"/>
      <name val="Calibri"/>
      <scheme val="minor"/>
      <color theme="1"/>
    </font>
    <font>
      <b/>
      <sz val="11.0"/>
      <name val="Calibri"/>
      <scheme val="minor"/>
      <color theme="1"/>
    </font>
    <font>
      <b/>
      <sz val="10.0"/>
      <name val="Calibri"/>
      <scheme val="minor"/>
      <color theme="1"/>
    </font>
    <font>
      <sz val="10.0"/>
      <name val="Calibri"/>
      <scheme val="minor"/>
      <color theme="1"/>
    </font>
    <font>
      <sz val="9.0"/>
      <name val="Calibri"/>
      <scheme val="minor"/>
      <color theme="1"/>
    </font>
    <font>
      <u/>
      <sz val="11.0"/>
      <name val="Calibri"/>
      <scheme val="minor"/>
      <color theme="10"/>
    </font>
    <font>
      <b/>
      <sz val="8.0"/>
      <name val="Calibri"/>
      <scheme val="minor"/>
      <color theme="1"/>
    </font>
    <font>
      <sz val="8.0"/>
      <name val="Calibri"/>
      <scheme val="minor"/>
      <color theme="1"/>
    </font>
    <font>
      <sz val="9.0"/>
      <name val="Calibri"/>
      <scheme val="minor"/>
      <color rgb="FF000000"/>
    </font>
    <font>
      <sz val="9.0"/>
      <name val="Calibri"/>
      <scheme val="minor"/>
      <color rgb="FFFF0000"/>
    </font>
    <font>
      <b/>
      <sz val="9.0"/>
      <name val="Calibri"/>
      <scheme val="minor"/>
      <color theme="1"/>
    </font>
    <font>
      <b/>
      <sz val="9.0"/>
      <name val="Calibri"/>
      <scheme val="minor"/>
      <color rgb="FF00B050"/>
    </font>
    <font>
      <b/>
      <sz val="9.0"/>
      <name val="Calibri"/>
      <scheme val="minor"/>
      <color theme="9"/>
    </font>
    <font>
      <b/>
      <sz val="9.0"/>
      <name val="Calibri"/>
      <scheme val="minor"/>
      <color theme="9" tint="0.399980"/>
    </font>
    <font>
      <sz val="9.0"/>
      <name val="Calibri"/>
      <scheme val="minor"/>
      <color theme="1"/>
    </font>
    <font>
      <u/>
      <sz val="11.0"/>
      <name val="Calibri"/>
      <scheme val="minor"/>
      <color theme="11"/>
    </font>
    <font>
      <sz val="11.0"/>
      <name val="Calibri"/>
      <scheme val="minor"/>
      <color rgb="FFFF0000"/>
    </font>
    <font>
      <sz val="18.0"/>
      <name val="Calibri"/>
      <scheme val="minor"/>
      <color theme="3"/>
    </font>
    <font>
      <b/>
      <sz val="15.0"/>
      <name val="Calibri"/>
      <scheme val="minor"/>
      <color theme="3"/>
    </font>
    <font>
      <b/>
      <sz val="13.0"/>
      <name val="Calibri"/>
      <scheme val="minor"/>
      <color theme="3"/>
    </font>
    <font>
      <b/>
      <sz val="11.0"/>
      <name val="Calibri"/>
      <scheme val="minor"/>
      <color theme="3"/>
    </font>
    <font>
      <sz val="11.0"/>
      <name val="Calibri"/>
      <scheme val="minor"/>
      <color rgb="FF3F3F76"/>
    </font>
    <font>
      <b/>
      <sz val="11.0"/>
      <name val="Calibri"/>
      <scheme val="minor"/>
      <color rgb="FF3F3F3F"/>
    </font>
    <font>
      <b/>
      <sz val="11.0"/>
      <name val="Calibri"/>
      <scheme val="minor"/>
      <color rgb="FFFA7D00"/>
    </font>
    <font>
      <b/>
      <sz val="11.0"/>
      <name val="Calibri"/>
      <scheme val="minor"/>
      <color rgb="FFFFFFFF"/>
    </font>
    <font>
      <sz val="11.0"/>
      <name val="Calibri"/>
      <scheme val="minor"/>
      <color rgb="FFFA7D00"/>
    </font>
    <font>
      <sz val="11.0"/>
      <name val="Calibri"/>
      <scheme val="minor"/>
      <color theme="1"/>
    </font>
    <font>
      <sz val="11.0"/>
      <name val="Calibri"/>
      <scheme val="minor"/>
      <color rgb="FF006100"/>
    </font>
    <font>
      <sz val="11.0"/>
      <name val="Calibri"/>
      <scheme val="minor"/>
      <color rgb="FF9C0006"/>
    </font>
    <font>
      <sz val="11.0"/>
      <name val="Calibri"/>
      <scheme val="minor"/>
      <color rgb="FF9C6500"/>
    </font>
    <font>
      <sz val="11.0"/>
      <name val="Calibri"/>
      <scheme val="minor"/>
      <color theme="0"/>
    </font>
    <font>
      <sz val="11.0"/>
      <name val="Calibri"/>
      <scheme val="minor"/>
      <color theme="1"/>
    </font>
    <font>
      <i/>
      <sz val="11.0"/>
      <name val="Calibri"/>
      <scheme val="minor"/>
      <color rgb="FF7F7F7F"/>
    </font>
    <font>
      <sz val="9.0"/>
      <name val="Calibri"/>
      <scheme val="minor"/>
      <color rgb="FF00B050"/>
    </font>
    <font>
      <b/>
      <sz val="9.0"/>
      <name val="Calibri"/>
      <color rgb="FF00B050"/>
    </font>
    <font>
      <sz val="9.0"/>
      <name val="Calibri"/>
      <color rgb="FF000000"/>
    </font>
    <font>
      <sz val="9.0"/>
      <name val="Calibri"/>
      <color rgb="FFFF0000"/>
    </font>
    <font>
      <b/>
      <sz val="9.0"/>
      <name val="Calibri"/>
      <color rgb="FFA9CD90"/>
    </font>
    <font>
      <b/>
      <sz val="9.0"/>
      <name val="Calibri"/>
      <color rgb="FF70AD47"/>
    </font>
    <font>
      <sz val="10.0"/>
      <name val="Calibri"/>
      <scheme val="minor"/>
      <color rgb="FFC8EEA0"/>
    </font>
    <font>
      <sz val="10.0"/>
      <name val="Calibri"/>
      <scheme val="minor"/>
      <color rgb="FF000000"/>
    </font>
    <font>
      <sz val="7.0"/>
      <name val="Calibri"/>
      <scheme val="minor"/>
      <color theme="1"/>
    </font>
    <font>
      <sz val="11.0"/>
      <name val="Calibri"/>
      <scheme val="minor"/>
      <color rgb="FFC8EEA0"/>
    </font>
    <font>
      <sz val="11.0"/>
      <name val="Calibri"/>
      <scheme val="minor"/>
      <color rgb="FF000000"/>
    </font>
    <font>
      <sz val="6.0"/>
      <name val="Calibri"/>
      <scheme val="minor"/>
      <color theme="1"/>
    </font>
  </fonts>
  <fills count="43">
    <fill>
      <patternFill patternType="none"/>
    </fill>
    <fill>
      <patternFill patternType="gray125">
        <bgColor rgb="FFFFFFFF"/>
      </patternFill>
    </fill>
    <fill>
      <patternFill patternType="solid">
        <fgColor theme="9" tint="0.399980"/>
        <bgColor rgb="FFFFFFFF"/>
      </patternFill>
    </fill>
    <fill>
      <patternFill patternType="solid">
        <fgColor rgb="FFFFFF00"/>
        <bgColor rgb="FFFFFFFF"/>
      </patternFill>
    </fill>
    <fill>
      <patternFill patternType="solid">
        <fgColor theme="5" tint="0.799980"/>
        <bgColor rgb="FFFFFFFF"/>
      </patternFill>
    </fill>
    <fill>
      <patternFill patternType="solid">
        <fgColor rgb="FF92D050"/>
        <bgColor rgb="FFFFFFFF"/>
      </patternFill>
    </fill>
    <fill>
      <patternFill patternType="solid">
        <fgColor theme="9" tint="0.799980"/>
        <bgColor rgb="FFFFFFFF"/>
      </patternFill>
    </fill>
    <fill>
      <patternFill patternType="solid">
        <fgColor theme="0"/>
        <bgColor rgb="FFFFFFFF"/>
      </patternFill>
    </fill>
    <fill>
      <patternFill patternType="solid">
        <fgColor rgb="FFFFC000"/>
        <bgColor rgb="FFFFFFFF"/>
      </patternFill>
    </fill>
    <fill>
      <patternFill patternType="solid">
        <fgColor rgb="FFFFFFCC"/>
        <bgColor rgb="FFFFFFFF"/>
      </patternFill>
    </fill>
    <fill>
      <patternFill patternType="solid">
        <fgColor rgb="FFFFCC99"/>
        <bgColor rgb="FFFFFFFF"/>
      </patternFill>
    </fill>
    <fill>
      <patternFill patternType="solid">
        <fgColor rgb="FFF2F2F2"/>
        <bgColor rgb="FFFFFFFF"/>
      </patternFill>
    </fill>
    <fill>
      <patternFill patternType="solid">
        <fgColor rgb="FFA5A5A5"/>
        <bgColor rgb="FFFFFFFF"/>
      </patternFill>
    </fill>
    <fill>
      <patternFill patternType="solid">
        <fgColor rgb="FFC6EFCE"/>
        <bgColor rgb="FFFFFFFF"/>
      </patternFill>
    </fill>
    <fill>
      <patternFill patternType="solid">
        <fgColor rgb="FFFFC7CE"/>
        <bgColor rgb="FFFFFFFF"/>
      </patternFill>
    </fill>
    <fill>
      <patternFill patternType="solid">
        <fgColor rgb="FFFFEB9C"/>
        <bgColor rgb="FFFFFFFF"/>
      </patternFill>
    </fill>
    <fill>
      <patternFill patternType="solid">
        <fgColor theme="4"/>
        <bgColor rgb="FFFFFFFF"/>
      </patternFill>
    </fill>
    <fill>
      <patternFill patternType="solid">
        <fgColor theme="4" tint="0.799980"/>
        <bgColor rgb="FFFFFFFF"/>
      </patternFill>
    </fill>
    <fill>
      <patternFill patternType="solid">
        <fgColor theme="4" tint="0.599990"/>
        <bgColor rgb="FFFFFFFF"/>
      </patternFill>
    </fill>
    <fill>
      <patternFill patternType="solid">
        <fgColor theme="4" tint="0.399980"/>
        <bgColor rgb="FFFFFFFF"/>
      </patternFill>
    </fill>
    <fill>
      <patternFill patternType="solid">
        <fgColor theme="5"/>
        <bgColor rgb="FFFFFFFF"/>
      </patternFill>
    </fill>
    <fill>
      <patternFill patternType="solid">
        <fgColor theme="5" tint="0.799980"/>
        <bgColor rgb="FFFFFFFF"/>
      </patternFill>
    </fill>
    <fill>
      <patternFill patternType="solid">
        <fgColor theme="5" tint="0.599990"/>
        <bgColor rgb="FFFFFFFF"/>
      </patternFill>
    </fill>
    <fill>
      <patternFill patternType="solid">
        <fgColor theme="5" tint="0.399980"/>
        <bgColor rgb="FFFFFFFF"/>
      </patternFill>
    </fill>
    <fill>
      <patternFill patternType="solid">
        <fgColor theme="6"/>
        <bgColor rgb="FFFFFFFF"/>
      </patternFill>
    </fill>
    <fill>
      <patternFill patternType="solid">
        <fgColor theme="6" tint="0.799980"/>
        <bgColor rgb="FFFFFFFF"/>
      </patternFill>
    </fill>
    <fill>
      <patternFill patternType="solid">
        <fgColor theme="6" tint="0.599990"/>
        <bgColor rgb="FFFFFFFF"/>
      </patternFill>
    </fill>
    <fill>
      <patternFill patternType="solid">
        <fgColor theme="6" tint="0.399980"/>
        <bgColor rgb="FFFFFFFF"/>
      </patternFill>
    </fill>
    <fill>
      <patternFill patternType="solid">
        <fgColor theme="7"/>
        <bgColor rgb="FFFFFFFF"/>
      </patternFill>
    </fill>
    <fill>
      <patternFill patternType="solid">
        <fgColor theme="7" tint="0.799980"/>
        <bgColor rgb="FFFFFFFF"/>
      </patternFill>
    </fill>
    <fill>
      <patternFill patternType="solid">
        <fgColor theme="7" tint="0.599990"/>
        <bgColor rgb="FFFFFFFF"/>
      </patternFill>
    </fill>
    <fill>
      <patternFill patternType="solid">
        <fgColor theme="7" tint="0.399980"/>
        <bgColor rgb="FFFFFFFF"/>
      </patternFill>
    </fill>
    <fill>
      <patternFill patternType="solid">
        <fgColor theme="8"/>
        <bgColor rgb="FFFFFFFF"/>
      </patternFill>
    </fill>
    <fill>
      <patternFill patternType="solid">
        <fgColor theme="8" tint="0.799980"/>
        <bgColor rgb="FFFFFFFF"/>
      </patternFill>
    </fill>
    <fill>
      <patternFill patternType="solid">
        <fgColor theme="8" tint="0.599990"/>
        <bgColor rgb="FFFFFFFF"/>
      </patternFill>
    </fill>
    <fill>
      <patternFill patternType="solid">
        <fgColor theme="8" tint="0.399980"/>
        <bgColor rgb="FFFFFFFF"/>
      </patternFill>
    </fill>
    <fill>
      <patternFill patternType="solid">
        <fgColor theme="9"/>
        <bgColor rgb="FFFFFFFF"/>
      </patternFill>
    </fill>
    <fill>
      <patternFill patternType="solid">
        <fgColor theme="9" tint="0.799980"/>
        <bgColor rgb="FFFFFFFF"/>
      </patternFill>
    </fill>
    <fill>
      <patternFill patternType="solid">
        <fgColor theme="9" tint="0.599990"/>
        <bgColor rgb="FFFFFFFF"/>
      </patternFill>
    </fill>
    <fill>
      <patternFill patternType="solid">
        <fgColor theme="9" tint="0.399980"/>
        <bgColor rgb="FFFFFFFF"/>
      </patternFill>
    </fill>
    <fill>
      <patternFill patternType="solid">
        <fgColor rgb="FFC8EEA0"/>
        <bgColor rgb="FFFFFFFF"/>
      </patternFill>
    </fill>
    <fill>
      <patternFill patternType="solid">
        <fgColor rgb="FFC8EEA0"/>
        <bgColor rgb="FFFFFFFF"/>
      </patternFill>
    </fill>
    <fill>
      <patternFill patternType="solid">
        <fgColor rgb="FFC8EEA0"/>
        <bgColor rgb="FFFFFFFF"/>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B2B2B2"/>
      </left>
      <right style="thin">
        <color rgb="FFB2B2B2"/>
      </right>
      <top style="thin">
        <color rgb="FFB2B2B2"/>
      </top>
      <bottom style="thin">
        <color rgb="FFB2B2B2"/>
      </bottom>
      <diagonal/>
    </border>
    <border>
      <bottom style="thick">
        <color theme="4"/>
      </bottom>
      <diagonal/>
    </border>
    <border>
      <bottom style="thick">
        <color rgb="FFACCCEA"/>
      </bottom>
      <diagonal/>
    </border>
    <border>
      <bottom style="medium">
        <color theme="4" tint="0.39998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000000"/>
      </top>
      <bottom style="thin">
        <color rgb="FF3F3F3F"/>
      </bottom>
      <diagonal/>
    </border>
    <border>
      <left style="double">
        <color rgb="FF3F3F3F"/>
      </left>
      <right style="double">
        <color rgb="FF3F3F3F"/>
      </right>
      <top style="double">
        <color rgb="FF000000"/>
      </top>
      <bottom style="double">
        <color rgb="FF3F3F3F"/>
      </bottom>
      <diagonal/>
    </border>
    <border>
      <bottom style="double">
        <color rgb="FFFF8001"/>
      </bottom>
      <diagonal/>
    </border>
    <border>
      <top style="thin">
        <color theme="4"/>
      </top>
      <bottom style="double">
        <color theme="4"/>
      </bottom>
      <diagonal/>
    </border>
    <border>
      <left style="thin">
        <color rgb="FFFFFFFF"/>
      </left>
      <right style="thin">
        <color rgb="FFFFFFFF"/>
      </right>
      <top style="thin">
        <color rgb="FFFFFFFF"/>
      </top>
      <bottom style="thin">
        <color rgb="FFFFFFFF"/>
      </bottom>
      <diagonal/>
    </border>
    <border>
      <left/>
      <right/>
      <top/>
      <bottom style="thin">
        <color rgb="FFFFFFFF"/>
      </bottom>
      <diagonal/>
    </border>
    <border>
      <left/>
      <right/>
      <top style="thin">
        <color rgb="FFFFFFFF"/>
      </top>
      <bottom style="thin">
        <color rgb="FFFFFFFF"/>
      </bottom>
      <diagonal/>
    </border>
    <border>
      <left/>
      <right/>
      <top style="thin">
        <color rgb="FFFFFFFF"/>
      </top>
      <bottom/>
      <diagonal/>
    </border>
    <border>
      <left/>
      <right/>
      <top/>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ck">
        <color rgb="FF000000"/>
      </top>
      <bottom/>
      <diagonal/>
    </border>
    <border>
      <left/>
      <right/>
      <top/>
      <bottom style="thick">
        <color rgb="FF000000"/>
      </bottom>
      <diagonal/>
    </border>
    <border>
      <left/>
      <right/>
      <top/>
      <bottom/>
      <diagonal/>
    </border>
    <border>
      <left/>
      <right/>
      <top/>
      <bottom style="thick">
        <color rgb="FF000000"/>
      </bottom>
      <diagonal/>
    </border>
    <border>
      <left style="thick">
        <color rgb="FF000000"/>
      </left>
      <right/>
      <top/>
      <bottom style="thick">
        <color rgb="FF000000"/>
      </bottom>
      <diagonal/>
    </border>
    <border>
      <left/>
      <right style="thick">
        <color rgb="FF000000"/>
      </right>
      <top/>
      <bottom style="thick">
        <color rgb="FF000000"/>
      </bottom>
      <diagonal/>
    </border>
  </borders>
  <cellStyleXfs count="49">
    <xf numFmtId="0" fontId="0" fillId="0" borderId="0">
      <alignment vertical="center"/>
    </xf>
    <xf numFmtId="0" fontId="5" fillId="0" borderId="0" applyAlignment="0" applyBorder="0" applyFill="0" applyNumberFormat="0" applyProtection="0">
      <alignment vertical="center"/>
    </xf>
    <xf numFmtId="4" fontId="0" fillId="0" borderId="0" applyAlignment="0" applyBorder="0" applyFill="0" applyFont="0" applyProtection="0">
      <alignment vertical="center"/>
    </xf>
    <xf numFmtId="7" fontId="0" fillId="0" borderId="0" applyAlignment="0" applyBorder="0" applyFill="0" applyFont="0" applyProtection="0">
      <alignment vertical="center"/>
    </xf>
    <xf numFmtId="9" fontId="0" fillId="0" borderId="0" applyAlignment="0" applyBorder="0" applyFill="0" applyFont="0" applyProtection="0">
      <alignment vertical="center"/>
    </xf>
    <xf numFmtId="3" fontId="0" fillId="0" borderId="0" applyAlignment="0" applyBorder="0" applyFill="0" applyFont="0" applyProtection="0">
      <alignment vertical="center"/>
    </xf>
    <xf numFmtId="5" fontId="0" fillId="0" borderId="0" applyAlignment="0" applyBorder="0" applyFill="0" applyFont="0" applyProtection="0">
      <alignment vertical="center"/>
    </xf>
    <xf numFmtId="0" fontId="15" fillId="0" borderId="0" applyAlignment="0" applyBorder="0" applyFill="0" applyNumberFormat="0" applyProtection="0">
      <alignment vertical="center"/>
    </xf>
    <xf numFmtId="0" fontId="0" fillId="9" borderId="6" applyAlignment="0" applyFont="0" applyNumberFormat="0" applyProtection="0">
      <alignment vertical="center"/>
    </xf>
    <xf numFmtId="0" fontId="16" fillId="0" borderId="0" applyAlignment="0" applyBorder="0" applyFill="0" applyNumberFormat="0" applyProtection="0">
      <alignment vertical="center"/>
    </xf>
    <xf numFmtId="0" fontId="17" fillId="0" borderId="0" applyAlignment="0" applyBorder="0" applyFill="0" applyNumberFormat="0" applyProtection="0">
      <alignment vertical="center"/>
    </xf>
    <xf numFmtId="0" fontId="18" fillId="0" borderId="7" applyAlignment="0" applyFill="0" applyNumberFormat="0" applyProtection="0">
      <alignment vertical="center"/>
    </xf>
    <xf numFmtId="0" fontId="19" fillId="0" borderId="8" applyAlignment="0" applyFill="0" applyNumberFormat="0" applyProtection="0">
      <alignment vertical="center"/>
    </xf>
    <xf numFmtId="0" fontId="20" fillId="0" borderId="9" applyAlignment="0" applyFill="0" applyNumberFormat="0" applyProtection="0">
      <alignment vertical="center"/>
    </xf>
    <xf numFmtId="0" fontId="20" fillId="0" borderId="0" applyAlignment="0" applyBorder="0" applyFill="0" applyNumberFormat="0" applyProtection="0">
      <alignment vertical="center"/>
    </xf>
    <xf numFmtId="0" fontId="21" fillId="10" borderId="10" applyAlignment="0" applyNumberFormat="0" applyProtection="0">
      <alignment vertical="center"/>
    </xf>
    <xf numFmtId="0" fontId="22" fillId="11" borderId="11" applyAlignment="0" applyNumberFormat="0" applyProtection="0">
      <alignment vertical="center"/>
    </xf>
    <xf numFmtId="0" fontId="23" fillId="11" borderId="10" applyAlignment="0" applyNumberFormat="0" applyProtection="0">
      <alignment vertical="center"/>
    </xf>
    <xf numFmtId="0" fontId="24" fillId="12" borderId="12" applyAlignment="0" applyNumberFormat="0" applyProtection="0">
      <alignment vertical="center"/>
    </xf>
    <xf numFmtId="0" fontId="25" fillId="0" borderId="13" applyAlignment="0" applyFill="0" applyNumberFormat="0" applyProtection="0">
      <alignment vertical="center"/>
    </xf>
    <xf numFmtId="0" fontId="26" fillId="0" borderId="14" applyAlignment="0" applyFill="0" applyNumberFormat="0" applyProtection="0">
      <alignment vertical="center"/>
    </xf>
    <xf numFmtId="0" fontId="27" fillId="13" borderId="0" applyAlignment="0" applyBorder="0" applyNumberFormat="0" applyProtection="0">
      <alignment vertical="center"/>
    </xf>
    <xf numFmtId="0" fontId="28" fillId="14" borderId="0" applyAlignment="0" applyBorder="0" applyNumberFormat="0" applyProtection="0">
      <alignment vertical="center"/>
    </xf>
    <xf numFmtId="0" fontId="29" fillId="15" borderId="0" applyAlignment="0" applyBorder="0" applyNumberFormat="0" applyProtection="0">
      <alignment vertical="center"/>
    </xf>
    <xf numFmtId="0" fontId="30" fillId="16" borderId="0" applyAlignment="0" applyBorder="0" applyNumberFormat="0" applyProtection="0">
      <alignment vertical="center"/>
    </xf>
    <xf numFmtId="0" fontId="31" fillId="17" borderId="0" applyAlignment="0" applyBorder="0" applyNumberFormat="0" applyProtection="0">
      <alignment vertical="center"/>
    </xf>
    <xf numFmtId="0" fontId="31" fillId="18" borderId="0" applyAlignment="0" applyBorder="0" applyNumberFormat="0" applyProtection="0">
      <alignment vertical="center"/>
    </xf>
    <xf numFmtId="0" fontId="30" fillId="19" borderId="0" applyAlignment="0" applyBorder="0" applyNumberFormat="0" applyProtection="0">
      <alignment vertical="center"/>
    </xf>
    <xf numFmtId="0" fontId="30" fillId="20" borderId="0" applyAlignment="0" applyBorder="0" applyNumberFormat="0" applyProtection="0">
      <alignment vertical="center"/>
    </xf>
    <xf numFmtId="0" fontId="31" fillId="21" borderId="0" applyAlignment="0" applyBorder="0" applyNumberFormat="0" applyProtection="0">
      <alignment vertical="center"/>
    </xf>
    <xf numFmtId="0" fontId="31" fillId="22" borderId="0" applyAlignment="0" applyBorder="0" applyNumberFormat="0" applyProtection="0">
      <alignment vertical="center"/>
    </xf>
    <xf numFmtId="0" fontId="30" fillId="23" borderId="0" applyAlignment="0" applyBorder="0" applyNumberFormat="0" applyProtection="0">
      <alignment vertical="center"/>
    </xf>
    <xf numFmtId="0" fontId="30" fillId="24" borderId="0" applyAlignment="0" applyBorder="0" applyNumberFormat="0" applyProtection="0">
      <alignment vertical="center"/>
    </xf>
    <xf numFmtId="0" fontId="31" fillId="25" borderId="0" applyAlignment="0" applyBorder="0" applyNumberFormat="0" applyProtection="0">
      <alignment vertical="center"/>
    </xf>
    <xf numFmtId="0" fontId="31" fillId="26" borderId="0" applyAlignment="0" applyBorder="0" applyNumberFormat="0" applyProtection="0">
      <alignment vertical="center"/>
    </xf>
    <xf numFmtId="0" fontId="30" fillId="27" borderId="0" applyAlignment="0" applyBorder="0" applyNumberFormat="0" applyProtection="0">
      <alignment vertical="center"/>
    </xf>
    <xf numFmtId="0" fontId="30" fillId="28" borderId="0" applyAlignment="0" applyBorder="0" applyNumberFormat="0" applyProtection="0">
      <alignment vertical="center"/>
    </xf>
    <xf numFmtId="0" fontId="31" fillId="29" borderId="0" applyAlignment="0" applyBorder="0" applyNumberFormat="0" applyProtection="0">
      <alignment vertical="center"/>
    </xf>
    <xf numFmtId="0" fontId="31" fillId="30" borderId="0" applyAlignment="0" applyBorder="0" applyNumberFormat="0" applyProtection="0">
      <alignment vertical="center"/>
    </xf>
    <xf numFmtId="0" fontId="30" fillId="31" borderId="0" applyAlignment="0" applyBorder="0" applyNumberFormat="0" applyProtection="0">
      <alignment vertical="center"/>
    </xf>
    <xf numFmtId="0" fontId="30" fillId="32" borderId="0" applyAlignment="0" applyBorder="0" applyNumberFormat="0" applyProtection="0">
      <alignment vertical="center"/>
    </xf>
    <xf numFmtId="0" fontId="31" fillId="33" borderId="0" applyAlignment="0" applyBorder="0" applyNumberFormat="0" applyProtection="0">
      <alignment vertical="center"/>
    </xf>
    <xf numFmtId="0" fontId="31" fillId="34" borderId="0" applyAlignment="0" applyBorder="0" applyNumberFormat="0" applyProtection="0">
      <alignment vertical="center"/>
    </xf>
    <xf numFmtId="0" fontId="30" fillId="35" borderId="0" applyAlignment="0" applyBorder="0" applyNumberFormat="0" applyProtection="0">
      <alignment vertical="center"/>
    </xf>
    <xf numFmtId="0" fontId="30" fillId="36" borderId="0" applyAlignment="0" applyBorder="0" applyNumberFormat="0" applyProtection="0">
      <alignment vertical="center"/>
    </xf>
    <xf numFmtId="0" fontId="31" fillId="37" borderId="0" applyAlignment="0" applyBorder="0" applyNumberFormat="0" applyProtection="0">
      <alignment vertical="center"/>
    </xf>
    <xf numFmtId="0" fontId="31" fillId="38" borderId="0" applyAlignment="0" applyBorder="0" applyNumberFormat="0" applyProtection="0">
      <alignment vertical="center"/>
    </xf>
    <xf numFmtId="0" fontId="30" fillId="39" borderId="0" applyAlignment="0" applyBorder="0" applyNumberFormat="0" applyProtection="0">
      <alignment vertical="center"/>
    </xf>
    <xf numFmtId="0" fontId="32" fillId="0" borderId="0" applyAlignment="0" applyBorder="0" applyFill="0" applyNumberFormat="0" applyProtection="0">
      <alignment vertical="center"/>
    </xf>
  </cellStyleXfs>
  <cellXfs count="178">
    <xf numFmtId="0" fontId="0" fillId="0" borderId="0" xfId="0">
      <alignment vertical="bottom"/>
    </xf>
    <xf numFmtId="0" fontId="1" fillId="0" borderId="0" xfId="0">
      <alignment vertical="bottom"/>
    </xf>
    <xf numFmtId="0" fontId="6" fillId="2" borderId="0" xfId="0" applyFill="1">
      <alignment vertical="bottom"/>
    </xf>
    <xf numFmtId="0" fontId="7" fillId="0" borderId="0" xfId="0">
      <alignment vertical="bottom"/>
    </xf>
    <xf numFmtId="0" fontId="1" fillId="2" borderId="1" xfId="0" applyFill="1" applyBorder="1">
      <alignment vertical="bottom"/>
    </xf>
    <xf numFmtId="0" fontId="1" fillId="2" borderId="1" xfId="0" applyFill="1" applyBorder="1" applyAlignment="1">
      <alignment horizontal="center" vertical="bottom"/>
    </xf>
    <xf numFmtId="0" fontId="0" fillId="0" borderId="1" xfId="0" applyBorder="1">
      <alignment vertical="bottom"/>
    </xf>
    <xf numFmtId="0" fontId="0" fillId="0" borderId="1" xfId="0" applyBorder="1" applyAlignment="1">
      <alignment vertical="bottom" wrapText="1"/>
    </xf>
    <xf numFmtId="0" fontId="0" fillId="0" borderId="1" xfId="0" applyFill="1" applyBorder="1">
      <alignment vertical="bottom"/>
    </xf>
    <xf numFmtId="0" fontId="1" fillId="0" borderId="1" xfId="0" applyBorder="1">
      <alignment vertical="bottom"/>
    </xf>
    <xf numFmtId="16" fontId="0" fillId="0" borderId="0" xfId="0" applyNumberFormat="1">
      <alignment vertical="bottom"/>
    </xf>
    <xf numFmtId="0" fontId="1" fillId="2" borderId="0" xfId="0" applyFill="1">
      <alignment vertical="bottom"/>
    </xf>
    <xf numFmtId="164" fontId="0" fillId="0" borderId="0" xfId="0" applyNumberFormat="1">
      <alignment vertical="bottom"/>
    </xf>
    <xf numFmtId="0" fontId="0" fillId="0" borderId="0" xfId="0" applyBorder="1">
      <alignment vertical="bottom"/>
    </xf>
    <xf numFmtId="0" fontId="0" fillId="0" borderId="2" xfId="0" applyBorder="1">
      <alignment vertical="bottom"/>
    </xf>
    <xf numFmtId="0" fontId="2" fillId="2" borderId="1" xfId="0" applyFill="1" applyBorder="1" applyAlignment="1">
      <alignment vertical="center" wrapText="1"/>
    </xf>
    <xf numFmtId="165" fontId="2" fillId="2" borderId="1" xfId="0" applyNumberFormat="1" applyFill="1" applyBorder="1" applyAlignment="1">
      <alignment vertical="center" wrapText="1"/>
    </xf>
    <xf numFmtId="0" fontId="2" fillId="0" borderId="0" xfId="0" applyAlignment="1">
      <alignment vertical="center" wrapText="1"/>
    </xf>
    <xf numFmtId="0" fontId="4" fillId="7" borderId="1" xfId="0" applyFill="1" applyBorder="1" applyAlignment="1">
      <alignment vertical="center" wrapText="1"/>
    </xf>
    <xf numFmtId="16" fontId="4" fillId="7" borderId="1" xfId="0" applyNumberFormat="1" applyFill="1" applyBorder="1" applyAlignment="1">
      <alignment vertical="center" wrapText="1"/>
    </xf>
    <xf numFmtId="165" fontId="4" fillId="7" borderId="1" xfId="0" applyNumberFormat="1" applyFill="1" applyBorder="1" applyAlignment="1">
      <alignment vertical="center" wrapText="1"/>
    </xf>
    <xf numFmtId="0" fontId="3" fillId="7" borderId="0" xfId="0" applyFill="1" applyAlignment="1">
      <alignment vertical="center" wrapText="1"/>
    </xf>
    <xf numFmtId="0" fontId="3" fillId="7" borderId="1" xfId="0" applyFill="1" applyBorder="1" applyAlignment="1">
      <alignment vertical="center" wrapText="1"/>
    </xf>
    <xf numFmtId="16" fontId="4" fillId="0" borderId="1" xfId="0" applyNumberFormat="1" applyBorder="1" applyAlignment="1">
      <alignment vertical="center" wrapText="1"/>
    </xf>
    <xf numFmtId="165" fontId="4" fillId="0" borderId="1" xfId="0" applyNumberFormat="1" applyBorder="1" applyAlignment="1">
      <alignment vertical="center" wrapText="1"/>
    </xf>
    <xf numFmtId="0" fontId="4" fillId="0" borderId="1" xfId="0" applyBorder="1" applyAlignment="1">
      <alignment vertical="center" wrapText="1"/>
    </xf>
    <xf numFmtId="164" fontId="4" fillId="0" borderId="1" xfId="0" applyNumberFormat="1" applyBorder="1" applyAlignment="1">
      <alignment vertical="center" wrapText="1"/>
    </xf>
    <xf numFmtId="0" fontId="4" fillId="0" borderId="0" xfId="0" applyAlignment="1">
      <alignment vertical="center" wrapText="1"/>
    </xf>
    <xf numFmtId="0" fontId="3" fillId="4" borderId="1" xfId="0" applyFill="1" applyBorder="1" applyAlignment="1">
      <alignment vertical="center" wrapText="1"/>
    </xf>
    <xf numFmtId="16" fontId="4" fillId="4" borderId="1" xfId="0" applyNumberFormat="1" applyFill="1" applyBorder="1" applyAlignment="1">
      <alignment vertical="center" wrapText="1"/>
    </xf>
    <xf numFmtId="165" fontId="4" fillId="4" borderId="1" xfId="0" applyNumberFormat="1" applyFill="1" applyBorder="1" applyAlignment="1">
      <alignment vertical="center" wrapText="1"/>
    </xf>
    <xf numFmtId="0" fontId="4" fillId="4" borderId="1" xfId="0" applyFill="1" applyBorder="1" applyAlignment="1">
      <alignment vertical="center" wrapText="1"/>
    </xf>
    <xf numFmtId="165" fontId="4" fillId="3" borderId="1" xfId="0" applyNumberFormat="1" applyFill="1" applyBorder="1" applyAlignment="1">
      <alignment vertical="center" wrapText="1"/>
    </xf>
    <xf numFmtId="0" fontId="5" fillId="0" borderId="1" xfId="1" applyBorder="1" applyAlignment="1">
      <alignment vertical="center" wrapText="1"/>
    </xf>
    <xf numFmtId="16" fontId="8" fillId="4" borderId="1" xfId="0" applyNumberFormat="1" applyFill="1" applyBorder="1" applyAlignment="1">
      <alignment vertical="center" wrapText="1"/>
    </xf>
    <xf numFmtId="165" fontId="8" fillId="4" borderId="1" xfId="0" applyNumberFormat="1" applyFill="1" applyBorder="1" applyAlignment="1">
      <alignment vertical="center" wrapText="1"/>
    </xf>
    <xf numFmtId="0" fontId="8" fillId="4" borderId="1" xfId="0" applyFill="1" applyBorder="1" applyAlignment="1">
      <alignment vertical="center" wrapText="1"/>
    </xf>
    <xf numFmtId="0" fontId="4" fillId="4" borderId="0" xfId="0" applyFill="1" applyAlignment="1">
      <alignment vertical="center" wrapText="1"/>
    </xf>
    <xf numFmtId="0" fontId="4" fillId="2" borderId="1" xfId="0" applyFill="1" applyBorder="1" applyAlignment="1">
      <alignment vertical="center" wrapText="1"/>
    </xf>
    <xf numFmtId="16" fontId="4" fillId="6" borderId="1" xfId="0" applyNumberFormat="1" applyFill="1" applyBorder="1" applyAlignment="1">
      <alignment vertical="center" wrapText="1"/>
    </xf>
    <xf numFmtId="165" fontId="4" fillId="6" borderId="1" xfId="0" applyNumberFormat="1" applyFill="1" applyBorder="1" applyAlignment="1">
      <alignment vertical="center" wrapText="1"/>
    </xf>
    <xf numFmtId="0" fontId="4" fillId="6" borderId="1" xfId="0" applyFill="1" applyBorder="1" applyAlignment="1">
      <alignment vertical="center" wrapText="1"/>
    </xf>
    <xf numFmtId="16" fontId="4" fillId="5" borderId="1" xfId="0" applyNumberFormat="1" applyFill="1" applyBorder="1" applyAlignment="1">
      <alignment vertical="center" wrapText="1"/>
    </xf>
    <xf numFmtId="16" fontId="10" fillId="5" borderId="1" xfId="0" applyNumberFormat="1" applyFill="1" applyBorder="1" applyAlignment="1">
      <alignment vertical="center" wrapText="1"/>
    </xf>
    <xf numFmtId="165" fontId="4" fillId="5" borderId="1" xfId="0" applyNumberFormat="1" applyFill="1" applyBorder="1" applyAlignment="1">
      <alignment vertical="center" wrapText="1"/>
    </xf>
    <xf numFmtId="0" fontId="4" fillId="5" borderId="1" xfId="0" applyFill="1" applyBorder="1" applyAlignment="1">
      <alignment vertical="center" wrapText="1"/>
    </xf>
    <xf numFmtId="0" fontId="3" fillId="0" borderId="0" xfId="0" applyAlignment="1">
      <alignment vertical="center" wrapText="1"/>
    </xf>
    <xf numFmtId="16" fontId="3" fillId="0" borderId="0" xfId="0" applyNumberFormat="1" applyAlignment="1">
      <alignment vertical="center" wrapText="1"/>
    </xf>
    <xf numFmtId="0" fontId="2" fillId="2" borderId="3" xfId="0" applyFill="1" applyBorder="1" applyAlignment="1">
      <alignment vertical="center" wrapText="1"/>
    </xf>
    <xf numFmtId="0" fontId="4" fillId="7" borderId="3" xfId="0" applyFill="1" applyBorder="1" applyAlignment="1">
      <alignment vertical="center" wrapText="1"/>
    </xf>
    <xf numFmtId="0" fontId="4" fillId="0" borderId="3" xfId="0" applyBorder="1" applyAlignment="1">
      <alignment vertical="center" wrapText="1"/>
    </xf>
    <xf numFmtId="0" fontId="4" fillId="4" borderId="3" xfId="0" applyFill="1" applyBorder="1" applyAlignment="1">
      <alignment vertical="center" wrapText="1"/>
    </xf>
    <xf numFmtId="0" fontId="8" fillId="4" borderId="3" xfId="0" applyFill="1" applyBorder="1" applyAlignment="1">
      <alignment vertical="center" wrapText="1"/>
    </xf>
    <xf numFmtId="0" fontId="4" fillId="6" borderId="3" xfId="0" applyFill="1" applyBorder="1" applyAlignment="1">
      <alignment vertical="center" wrapText="1"/>
    </xf>
    <xf numFmtId="0" fontId="4" fillId="5" borderId="3" xfId="0" applyFill="1" applyBorder="1" applyAlignment="1">
      <alignment vertical="center" wrapText="1"/>
    </xf>
    <xf numFmtId="0" fontId="3" fillId="0" borderId="1" xfId="0" applyBorder="1" applyAlignment="1">
      <alignment vertical="center" wrapText="1"/>
    </xf>
    <xf numFmtId="16" fontId="4" fillId="0" borderId="4" xfId="0" applyNumberFormat="1" applyBorder="1" applyAlignment="1">
      <alignment vertical="center" wrapText="1"/>
    </xf>
    <xf numFmtId="165" fontId="4" fillId="0" borderId="4" xfId="0" applyNumberFormat="1" applyBorder="1" applyAlignment="1">
      <alignment vertical="center" wrapText="1"/>
    </xf>
    <xf numFmtId="0" fontId="4" fillId="0" borderId="4" xfId="0" applyBorder="1" applyAlignment="1">
      <alignment vertical="center" wrapText="1"/>
    </xf>
    <xf numFmtId="164" fontId="4" fillId="0" borderId="4" xfId="0" applyNumberFormat="1" applyBorder="1" applyAlignment="1">
      <alignment vertical="center" wrapText="1"/>
    </xf>
    <xf numFmtId="0" fontId="4" fillId="0" borderId="5" xfId="0" applyBorder="1" applyAlignment="1">
      <alignment vertical="center" wrapText="1"/>
    </xf>
    <xf numFmtId="16" fontId="3" fillId="0" borderId="1" xfId="0" applyNumberFormat="1" applyBorder="1" applyAlignment="1">
      <alignment vertical="center" wrapText="1"/>
    </xf>
    <xf numFmtId="0" fontId="3" fillId="0" borderId="0" xfId="0" applyBorder="1" applyAlignment="1">
      <alignment vertical="center" wrapText="1"/>
    </xf>
    <xf numFmtId="16" fontId="3" fillId="0" borderId="0" xfId="0" applyNumberFormat="1" applyBorder="1" applyAlignment="1">
      <alignment vertical="center" wrapText="1"/>
    </xf>
    <xf numFmtId="165" fontId="3" fillId="0" borderId="0" xfId="0" applyNumberFormat="1" applyBorder="1" applyAlignment="1">
      <alignment vertical="center" wrapText="1"/>
    </xf>
    <xf numFmtId="0" fontId="2" fillId="8" borderId="1" xfId="0" applyFill="1" applyBorder="1" applyAlignment="1">
      <alignment vertical="center" wrapText="1"/>
    </xf>
    <xf numFmtId="165" fontId="4" fillId="0" borderId="0" xfId="0" applyNumberFormat="1" applyBorder="1" applyAlignment="1">
      <alignment vertical="center" wrapText="1"/>
    </xf>
    <xf numFmtId="165" fontId="4" fillId="8" borderId="1" xfId="0" applyNumberFormat="1" applyFill="1" applyBorder="1" applyAlignment="1">
      <alignment vertical="center" wrapText="1"/>
    </xf>
    <xf numFmtId="0" fontId="33" fillId="7" borderId="1" xfId="0" applyFill="1" applyBorder="1" applyAlignment="1">
      <alignment vertical="center" wrapText="1"/>
    </xf>
    <xf numFmtId="0" fontId="3" fillId="0" borderId="0" xfId="0">
      <alignment vertical="bottom"/>
    </xf>
    <xf numFmtId="0" fontId="39" fillId="0" borderId="0" xfId="0">
      <alignment vertical="bottom"/>
    </xf>
    <xf numFmtId="0" fontId="40" fillId="0" borderId="0" xfId="0">
      <alignment vertical="bottom"/>
    </xf>
    <xf numFmtId="0" fontId="40" fillId="40" borderId="0" xfId="0" applyFill="1">
      <alignment vertical="bottom"/>
    </xf>
    <xf numFmtId="0" fontId="2" fillId="0" borderId="0" xfId="0">
      <alignment vertical="bottom"/>
    </xf>
    <xf numFmtId="0" fontId="3" fillId="7" borderId="15" xfId="0" applyFill="1" applyBorder="1" applyAlignment="1">
      <alignment vertical="center" wrapText="1"/>
    </xf>
    <xf numFmtId="0" fontId="4" fillId="0" borderId="15" xfId="0" applyBorder="1" applyAlignment="1">
      <alignment vertical="center" wrapText="1"/>
    </xf>
    <xf numFmtId="0" fontId="4" fillId="4" borderId="15" xfId="0" applyFill="1" applyBorder="1" applyAlignment="1">
      <alignment vertical="center" wrapText="1"/>
    </xf>
    <xf numFmtId="0" fontId="2" fillId="2" borderId="4" xfId="0" applyFill="1" applyBorder="1" applyAlignment="1">
      <alignment vertical="center" wrapText="1"/>
    </xf>
    <xf numFmtId="0" fontId="3" fillId="7" borderId="16" xfId="0" applyFill="1" applyBorder="1" applyAlignment="1">
      <alignment vertical="center" wrapText="1"/>
    </xf>
    <xf numFmtId="0" fontId="4" fillId="0" borderId="17" xfId="0" applyBorder="1" applyAlignment="1">
      <alignment vertical="center" wrapText="1"/>
    </xf>
    <xf numFmtId="0" fontId="4" fillId="4" borderId="17" xfId="0" applyFill="1" applyBorder="1" applyAlignment="1">
      <alignment vertical="center" wrapText="1"/>
    </xf>
    <xf numFmtId="0" fontId="4" fillId="0" borderId="18" xfId="0" applyBorder="1" applyAlignment="1">
      <alignment vertical="center" wrapText="1"/>
    </xf>
    <xf numFmtId="0" fontId="3" fillId="7" borderId="17" xfId="0" applyFill="1" applyBorder="1" applyAlignment="1">
      <alignment vertical="center" wrapText="1"/>
    </xf>
    <xf numFmtId="0" fontId="3" fillId="7" borderId="18" xfId="0" applyFill="1" applyBorder="1" applyAlignment="1">
      <alignment vertical="center" wrapText="1"/>
    </xf>
    <xf numFmtId="0" fontId="4" fillId="0" borderId="19" xfId="0" applyBorder="1" applyAlignment="1">
      <alignment vertical="center" wrapText="1"/>
    </xf>
    <xf numFmtId="0" fontId="4" fillId="4" borderId="19" xfId="0" applyFill="1" applyBorder="1" applyAlignment="1">
      <alignment vertical="center" wrapText="1"/>
    </xf>
    <xf numFmtId="0" fontId="4" fillId="0" borderId="16" xfId="0" applyBorder="1" applyAlignment="1">
      <alignment vertical="center" wrapText="1"/>
    </xf>
    <xf numFmtId="0" fontId="3" fillId="7" borderId="19" xfId="0" applyFill="1" applyBorder="1" applyAlignment="1">
      <alignment vertical="center" wrapText="1"/>
    </xf>
    <xf numFmtId="0" fontId="3" fillId="7" borderId="19" xfId="0" applyFill="1" applyBorder="1" applyAlignment="1">
      <alignment vertical="center" wrapText="1"/>
    </xf>
    <xf numFmtId="0" fontId="4" fillId="0" borderId="19" xfId="0" applyBorder="1" applyAlignment="1">
      <alignment vertical="center" wrapText="1"/>
    </xf>
    <xf numFmtId="0" fontId="4" fillId="0" borderId="19" xfId="0" applyBorder="1" applyAlignment="1">
      <alignment vertical="center" wrapText="1"/>
    </xf>
    <xf numFmtId="0" fontId="7" fillId="0" borderId="19" xfId="0" applyBorder="1" applyAlignment="1">
      <alignment vertical="center" wrapText="1"/>
    </xf>
    <xf numFmtId="0" fontId="4" fillId="7" borderId="19" xfId="0" applyFill="1" applyBorder="1" applyAlignment="1">
      <alignment vertical="center" wrapText="1"/>
    </xf>
    <xf numFmtId="0" fontId="7" fillId="7" borderId="19" xfId="0" applyFill="1" applyBorder="1" applyAlignment="1">
      <alignment vertical="center" wrapText="1"/>
    </xf>
    <xf numFmtId="0" fontId="2" fillId="0" borderId="20" xfId="0" applyBorder="1">
      <alignment vertical="bottom"/>
    </xf>
    <xf numFmtId="0" fontId="3" fillId="0" borderId="21" xfId="0" applyBorder="1">
      <alignment vertical="bottom"/>
    </xf>
    <xf numFmtId="0" fontId="40" fillId="40" borderId="22" xfId="0" applyFill="1" applyBorder="1">
      <alignment vertical="bottom"/>
    </xf>
    <xf numFmtId="0" fontId="40" fillId="40" borderId="23" xfId="0" applyFill="1" applyBorder="1">
      <alignment vertical="bottom"/>
    </xf>
    <xf numFmtId="0" fontId="0" fillId="0" borderId="22" xfId="0" applyBorder="1">
      <alignment vertical="bottom"/>
    </xf>
    <xf numFmtId="0" fontId="0" fillId="0" borderId="23" xfId="0" applyBorder="1">
      <alignment vertical="bottom"/>
    </xf>
    <xf numFmtId="0" fontId="0" fillId="0" borderId="24" xfId="0" applyBorder="1">
      <alignment vertical="bottom"/>
    </xf>
    <xf numFmtId="0" fontId="0" fillId="0" borderId="25" xfId="0" applyBorder="1">
      <alignment vertical="bottom"/>
    </xf>
    <xf numFmtId="0" fontId="0" fillId="0" borderId="19" xfId="0">
      <alignment vertical="bottom"/>
    </xf>
    <xf numFmtId="0" fontId="2" fillId="0" borderId="26" xfId="0" applyBorder="1">
      <alignment vertical="bottom"/>
    </xf>
    <xf numFmtId="0" fontId="3" fillId="0" borderId="27" xfId="0" applyBorder="1">
      <alignment vertical="bottom"/>
    </xf>
    <xf numFmtId="0" fontId="40" fillId="40" borderId="28" xfId="0" applyFill="1" applyBorder="1">
      <alignment vertical="bottom"/>
    </xf>
    <xf numFmtId="0" fontId="40" fillId="40" borderId="29" xfId="0" applyFill="1" applyBorder="1">
      <alignment vertical="bottom"/>
    </xf>
    <xf numFmtId="0" fontId="0" fillId="0" borderId="28" xfId="0" applyBorder="1">
      <alignment vertical="bottom"/>
    </xf>
    <xf numFmtId="0" fontId="0" fillId="0" borderId="29" xfId="0" applyBorder="1">
      <alignment vertical="bottom"/>
    </xf>
    <xf numFmtId="0" fontId="0" fillId="0" borderId="30" xfId="0" applyBorder="1">
      <alignment vertical="bottom"/>
    </xf>
    <xf numFmtId="0" fontId="0" fillId="0" borderId="31" xfId="0" applyBorder="1">
      <alignment vertical="bottom"/>
    </xf>
    <xf numFmtId="0" fontId="7" fillId="7" borderId="1" xfId="0" applyFill="1" applyBorder="1" applyAlignment="1">
      <alignment vertical="center" wrapText="1"/>
    </xf>
    <xf numFmtId="0" fontId="7" fillId="0" borderId="1" xfId="0" applyBorder="1" applyAlignment="1">
      <alignment vertical="center" wrapText="1"/>
    </xf>
    <xf numFmtId="0" fontId="4" fillId="0" borderId="19" xfId="0" applyAlignment="1">
      <alignment vertical="center" wrapText="1"/>
    </xf>
    <xf numFmtId="0" fontId="2" fillId="0" borderId="19" xfId="0" applyAlignment="1">
      <alignment vertical="center" wrapText="1"/>
    </xf>
    <xf numFmtId="0" fontId="3" fillId="7" borderId="19" xfId="0" applyFill="1" applyAlignment="1">
      <alignment vertical="center" wrapText="1"/>
    </xf>
    <xf numFmtId="0" fontId="4" fillId="4" borderId="19" xfId="0" applyFill="1" applyAlignment="1">
      <alignment vertical="center" wrapText="1"/>
    </xf>
    <xf numFmtId="0" fontId="1" fillId="0" borderId="0" xfId="0">
      <alignment vertical="bottom"/>
    </xf>
    <xf numFmtId="0" fontId="41" fillId="0" borderId="1" xfId="0" applyBorder="1" applyAlignment="1">
      <alignment vertical="center" wrapText="1"/>
    </xf>
    <xf numFmtId="0" fontId="7" fillId="0" borderId="1" xfId="0" applyBorder="1" applyAlignment="1">
      <alignment vertical="center" wrapText="1"/>
    </xf>
    <xf numFmtId="0" fontId="42" fillId="0" borderId="0" xfId="0">
      <alignment vertical="bottom"/>
    </xf>
    <xf numFmtId="0" fontId="43" fillId="0" borderId="0" xfId="0">
      <alignment vertical="bottom"/>
    </xf>
    <xf numFmtId="0" fontId="43" fillId="41" borderId="0" xfId="0" applyFill="1">
      <alignment vertical="bottom"/>
    </xf>
    <xf numFmtId="0" fontId="4" fillId="0" borderId="0" xfId="0">
      <alignment vertical="bottom"/>
    </xf>
    <xf numFmtId="0" fontId="7" fillId="0" borderId="0" xfId="0">
      <alignment vertical="bottom"/>
    </xf>
    <xf numFmtId="0" fontId="41" fillId="0" borderId="0" xfId="0">
      <alignment vertical="bottom"/>
    </xf>
    <xf numFmtId="0" fontId="3" fillId="0" borderId="0" xfId="0">
      <alignment vertical="bottom"/>
    </xf>
    <xf numFmtId="0" fontId="4" fillId="0" borderId="0" xfId="0">
      <alignment vertical="bottom"/>
    </xf>
    <xf numFmtId="0" fontId="3" fillId="0" borderId="0" xfId="0">
      <alignment vertical="bottom"/>
    </xf>
    <xf numFmtId="0" fontId="2" fillId="0" borderId="0" xfId="0">
      <alignment vertical="bottom"/>
    </xf>
    <xf numFmtId="0" fontId="39" fillId="0" borderId="0" xfId="0">
      <alignment vertical="bottom"/>
    </xf>
    <xf numFmtId="0" fontId="40" fillId="0" borderId="0" xfId="0">
      <alignment vertical="bottom"/>
    </xf>
    <xf numFmtId="0" fontId="40" fillId="42" borderId="0" xfId="0" applyFill="1">
      <alignment vertical="bottom"/>
    </xf>
    <xf numFmtId="0" fontId="7" fillId="0" borderId="0" xfId="0">
      <alignment vertical="bottom"/>
    </xf>
    <xf numFmtId="0" fontId="41" fillId="0" borderId="0" xfId="0">
      <alignment vertical="bottom"/>
    </xf>
    <xf numFmtId="0" fontId="4" fillId="0" borderId="21" xfId="0" applyBorder="1">
      <alignment vertical="bottom"/>
    </xf>
    <xf numFmtId="0" fontId="2" fillId="0" borderId="5" xfId="0" applyBorder="1">
      <alignment vertical="bottom"/>
    </xf>
    <xf numFmtId="0" fontId="4" fillId="0" borderId="32" xfId="0" applyBorder="1">
      <alignment vertical="bottom"/>
    </xf>
    <xf numFmtId="0" fontId="0" fillId="0" borderId="32" xfId="0" applyBorder="1">
      <alignment vertical="bottom"/>
    </xf>
    <xf numFmtId="0" fontId="0" fillId="0" borderId="33" xfId="0" applyBorder="1">
      <alignment vertical="bottom"/>
    </xf>
    <xf numFmtId="0" fontId="40" fillId="42" borderId="34" xfId="0" applyFill="1" applyBorder="1">
      <alignment vertical="bottom"/>
    </xf>
    <xf numFmtId="0" fontId="40" fillId="42" borderId="31" xfId="0" applyFill="1" applyBorder="1">
      <alignment vertical="bottom"/>
    </xf>
    <xf numFmtId="0" fontId="0" fillId="0" borderId="35" xfId="0" applyBorder="1">
      <alignment vertical="bottom"/>
    </xf>
    <xf numFmtId="0" fontId="0" fillId="0" borderId="34" xfId="0" applyBorder="1">
      <alignment vertical="bottom"/>
    </xf>
    <xf numFmtId="0" fontId="7" fillId="0" borderId="31" xfId="0" applyBorder="1">
      <alignment vertical="bottom"/>
    </xf>
    <xf numFmtId="0" fontId="0" fillId="0" borderId="36" xfId="0" applyBorder="1">
      <alignment vertical="bottom"/>
    </xf>
    <xf numFmtId="0" fontId="0" fillId="0" borderId="37" xfId="0" applyBorder="1">
      <alignment vertical="bottom"/>
    </xf>
    <xf numFmtId="0" fontId="0" fillId="0" borderId="38" xfId="0" applyBorder="1">
      <alignment vertical="bottom"/>
    </xf>
    <xf numFmtId="0" fontId="0" fillId="0" borderId="31" xfId="0">
      <alignment vertical="bottom"/>
    </xf>
    <xf numFmtId="0" fontId="2" fillId="0" borderId="39" xfId="0" applyBorder="1">
      <alignment vertical="bottom"/>
    </xf>
    <xf numFmtId="0" fontId="4" fillId="0" borderId="40" xfId="0" applyBorder="1">
      <alignment vertical="bottom"/>
    </xf>
    <xf numFmtId="0" fontId="0" fillId="0" borderId="40" xfId="0" applyBorder="1">
      <alignment vertical="bottom"/>
    </xf>
    <xf numFmtId="0" fontId="0" fillId="0" borderId="41" xfId="0" applyBorder="1">
      <alignment vertical="bottom"/>
    </xf>
    <xf numFmtId="0" fontId="40" fillId="42" borderId="42" xfId="0" applyFill="1" applyBorder="1">
      <alignment vertical="bottom"/>
    </xf>
    <xf numFmtId="0" fontId="0" fillId="0" borderId="43" xfId="0" applyBorder="1">
      <alignment vertical="bottom"/>
    </xf>
    <xf numFmtId="0" fontId="0" fillId="0" borderId="42" xfId="0" applyBorder="1">
      <alignment vertical="bottom"/>
    </xf>
    <xf numFmtId="0" fontId="0" fillId="0" borderId="44" xfId="0" applyBorder="1">
      <alignment vertical="bottom"/>
    </xf>
    <xf numFmtId="0" fontId="0" fillId="0" borderId="45" xfId="0" applyBorder="1">
      <alignment vertical="bottom"/>
    </xf>
    <xf numFmtId="0" fontId="0" fillId="0" borderId="46" xfId="0" applyBorder="1">
      <alignment vertical="bottom"/>
    </xf>
    <xf numFmtId="0" fontId="2" fillId="0" borderId="20" xfId="0" applyBorder="1">
      <alignment vertical="bottom"/>
    </xf>
    <xf numFmtId="0" fontId="4" fillId="0" borderId="47" xfId="0" applyBorder="1">
      <alignment vertical="bottom"/>
    </xf>
    <xf numFmtId="0" fontId="0" fillId="0" borderId="47" xfId="0" applyBorder="1">
      <alignment vertical="bottom"/>
    </xf>
    <xf numFmtId="0" fontId="0" fillId="0" borderId="21" xfId="0" applyBorder="1">
      <alignment vertical="bottom"/>
    </xf>
    <xf numFmtId="0" fontId="40" fillId="42" borderId="22" xfId="0" applyFill="1" applyBorder="1">
      <alignment vertical="bottom"/>
    </xf>
    <xf numFmtId="0" fontId="0" fillId="0" borderId="48" xfId="0" applyBorder="1">
      <alignment vertical="bottom"/>
    </xf>
    <xf numFmtId="0" fontId="0" fillId="0" borderId="49" xfId="0" applyBorder="1">
      <alignment vertical="bottom"/>
    </xf>
    <xf numFmtId="0" fontId="0" fillId="0" borderId="50" xfId="0" applyBorder="1">
      <alignment vertical="bottom"/>
    </xf>
    <xf numFmtId="0" fontId="0" fillId="0" borderId="51" xfId="0" applyBorder="1">
      <alignment vertical="bottom"/>
    </xf>
    <xf numFmtId="0" fontId="0" fillId="0" borderId="52" xfId="0" applyBorder="1">
      <alignment vertical="bottom"/>
    </xf>
    <xf numFmtId="0" fontId="7" fillId="0" borderId="1" xfId="0" applyBorder="1" applyAlignment="1">
      <alignment vertical="center" wrapText="1"/>
    </xf>
    <xf numFmtId="0" fontId="7" fillId="0" borderId="1" xfId="0" applyBorder="1" applyAlignment="1">
      <alignment vertical="center" wrapText="1"/>
    </xf>
    <xf numFmtId="0" fontId="41" fillId="0" borderId="1" xfId="0" applyBorder="1" applyAlignment="1">
      <alignment vertical="center" wrapText="1"/>
    </xf>
    <xf numFmtId="0" fontId="44" fillId="0" borderId="1" xfId="0" applyBorder="1" applyAlignment="1">
      <alignment vertical="center" wrapText="1"/>
    </xf>
    <xf numFmtId="0" fontId="4" fillId="0" borderId="1" xfId="0" applyBorder="1" applyAlignment="1">
      <alignment vertical="center" wrapText="1"/>
    </xf>
    <xf numFmtId="0" fontId="3" fillId="0" borderId="0" xfId="0">
      <alignment vertical="bottom"/>
    </xf>
    <xf numFmtId="0" fontId="4" fillId="0" borderId="0" xfId="0">
      <alignment vertical="bottom"/>
    </xf>
    <xf numFmtId="0" fontId="7" fillId="0" borderId="0" xfId="0">
      <alignment vertical="bottom"/>
    </xf>
    <xf numFmtId="0" fontId="41" fillId="0" borderId="0" xfId="0">
      <alignment vertical="bottom"/>
    </xf>
  </cellXfs>
  <cellStyles count="49">
    <cellStyle name="20% - Accent1" xfId="25" builtinId="30"/>
    <cellStyle name="20% - Accent2" xfId="29" builtinId="34"/>
    <cellStyle name="20% - Accent3" xfId="33" builtinId="38"/>
    <cellStyle name="20% - Accent4" xfId="37" builtinId="42"/>
    <cellStyle name="20% - Accent5" xfId="41" builtinId="46"/>
    <cellStyle name="20% - Accent6" xfId="45" builtinId="50"/>
    <cellStyle name="40% - Accent1" xfId="26" builtinId="31"/>
    <cellStyle name="40% - Accent2" xfId="30" builtinId="35"/>
    <cellStyle name="40% - Accent3" xfId="34" builtinId="39"/>
    <cellStyle name="40% - Accent4" xfId="38" builtinId="43"/>
    <cellStyle name="40% - Accent5" xfId="42" builtinId="47"/>
    <cellStyle name="40% - Accent6" xfId="46" builtinId="51"/>
    <cellStyle name="60% - Accent1" xfId="27" builtinId="32"/>
    <cellStyle name="60% - Accent2" xfId="31" builtinId="36"/>
    <cellStyle name="60% - Accent3" xfId="35" builtinId="40"/>
    <cellStyle name="60% - Accent4" xfId="39" builtinId="44"/>
    <cellStyle name="60% - Accent5" xfId="43" builtinId="48"/>
    <cellStyle name="60% - Accent6" xfId="47" builtinId="52"/>
    <cellStyle name="Accent1" xfId="24" builtinId="29"/>
    <cellStyle name="Accent2" xfId="28" builtinId="33"/>
    <cellStyle name="Accent3" xfId="32" builtinId="37"/>
    <cellStyle name="Accent4" xfId="36" builtinId="41"/>
    <cellStyle name="Accent5" xfId="40" builtinId="45"/>
    <cellStyle name="Accent6" xfId="44" builtinId="49"/>
    <cellStyle name="Bad" xfId="22" builtinId="27"/>
    <cellStyle name="Calculation" xfId="17" builtinId="22"/>
    <cellStyle name="Check Cell" xfId="18" builtinId="23"/>
    <cellStyle name="Comma" xfId="2" builtinId="3"/>
    <cellStyle name="Comma [0]" xfId="5" builtinId="6"/>
    <cellStyle name="Currency" xfId="3" builtinId="4"/>
    <cellStyle name="Currency [0]" xfId="6" builtinId="7"/>
    <cellStyle name="Explanatory Text" xfId="48" builtinId="53"/>
    <cellStyle name="Followed Hyperlink" xfId="7" builtinId="9"/>
    <cellStyle name="Good" xfId="21" builtinId="26"/>
    <cellStyle name="Heading 1" xfId="11" builtinId="16"/>
    <cellStyle name="Heading 2" xfId="12" builtinId="17"/>
    <cellStyle name="Heading 3" xfId="13" builtinId="18"/>
    <cellStyle name="Heading 4" xfId="14" builtinId="19"/>
    <cellStyle name="Hyperlink" xfId="1" builtinId="8"/>
    <cellStyle name="Input" xfId="15" builtinId="20"/>
    <cellStyle name="Linked Cell" xfId="19" builtinId="24"/>
    <cellStyle name="Neutral" xfId="23" builtinId="28"/>
    <cellStyle name="Normal" xfId="0" builtinId="0"/>
    <cellStyle name="Note" xfId="8" builtinId="10"/>
    <cellStyle name="Output" xfId="16" builtinId="21"/>
    <cellStyle name="Percent" xfId="4" builtinId="5"/>
    <cellStyle name="Title" xfId="10" builtinId="15"/>
    <cellStyle name="Total" xfId="20" builtinId="25"/>
    <cellStyle name="Warning Text" xfId="9" builtinId="11"/>
  </cellStyles>
  <tableStyles count="0" defaultTableStyle="TableStyleMedium2" defaultPivotStyle="PivotStyleLight16"/>
</styleSheet>
</file>

<file path=xl/_rels/workbook.xml.rels><?xml version="1.0" encoding="UTF-8"?>
<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8" Type="http://schemas.openxmlformats.org/officeDocument/2006/relationships/theme" Target="theme/theme1.xml"></Relationship><Relationship Id="rId9" Type="http://schemas.openxmlformats.org/officeDocument/2006/relationships/styles" Target="styles.xml"></Relationship><Relationship Id="rId10" Type="http://schemas.openxmlformats.org/officeDocument/2006/relationships/sharedStrings" Target="sharedStrings.xml"></Relationship></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Relationship Id="rId0" Type="http://schemas.openxmlformats.org/officeDocument/2006/relationships/hyperlink" Target="http://www.whanganuiriver.co.nz/river-map" TargetMode="External"></Relationship></Relationships>
</file>

<file path=xl/worksheets/_rels/sheet2.xml.rels><?xml version="1.0" encoding="UTF-8"?>
<Relationships xmlns="http://schemas.openxmlformats.org/package/2006/relationships"></Relationships>
</file>

<file path=xl/worksheets/_rels/sheet3.xml.rels><?xml version="1.0" encoding="UTF-8"?>
<Relationships xmlns="http://schemas.openxmlformats.org/package/2006/relationships"></Relationships>
</file>

<file path=xl/worksheets/_rels/sheet4.xml.rels><?xml version="1.0" encoding="UTF-8"?>
<Relationships xmlns="http://schemas.openxmlformats.org/package/2006/relationships"></Relationships>
</file>

<file path=xl/worksheets/_rels/sheet5.xml.rels><?xml version="1.0" encoding="UTF-8"?>
<Relationships xmlns="http://schemas.openxmlformats.org/package/2006/relationships"></Relationships>
</file>

<file path=xl/worksheets/_rels/sheet6.xml.rels><?xml version="1.0" encoding="UTF-8"?>
<Relationships xmlns="http://schemas.openxmlformats.org/package/2006/relationships"></Relationships>
</file>

<file path=xl/worksheets/sheet1.xml><?xml version="1.0" encoding="utf-8"?>
<worksheet xmlns="http://schemas.openxmlformats.org/spreadsheetml/2006/main" xmlns:r="http://schemas.openxmlformats.org/officeDocument/2006/relationships">
  <dimension ref="A1:S223"/>
  <sheetViews>
    <sheetView topLeftCell="N10" zoomScale="115" zoomScaleNormal="115" workbookViewId="0">
      <selection activeCell="Q15" sqref="Q15"/>
    </sheetView>
  </sheetViews>
  <sheetFormatPr defaultRowHeight="12.750000"/>
  <cols>
    <col min="1" max="1" style="62" width="7.25500011" customWidth="1" outlineLevel="0"/>
    <col min="2" max="2" style="62" width="9.38000011" customWidth="1" outlineLevel="0"/>
    <col min="3" max="3" style="62" width="7.63000011" customWidth="1" outlineLevel="0"/>
    <col min="4" max="4" style="62" width="19.12999916" customWidth="1" outlineLevel="0"/>
    <col min="5" max="5" style="64" width="9.13000011" customWidth="1" outlineLevel="0"/>
    <col min="6" max="6" style="62" width="32.88000107" customWidth="1" outlineLevel="0"/>
    <col min="7" max="7" style="64" width="8.25500011" customWidth="1" outlineLevel="0"/>
    <col min="8" max="10" style="62" width="10.13000011" customWidth="1" outlineLevel="0"/>
    <col min="11" max="11" style="62" width="37.00500107" customWidth="1" outlineLevel="0"/>
    <col min="12" max="12" style="62" width="26.87999916" customWidth="1" outlineLevel="0"/>
    <col min="13" max="13" style="62" width="8.75500011" customWidth="1" outlineLevel="0"/>
    <col min="14" max="14" style="62" width="21.12999916" customWidth="1" outlineLevel="0"/>
    <col min="15" max="15" style="62" width="18.37999916" customWidth="1" outlineLevel="0"/>
    <col min="16" max="16" style="62" width="15.25500011" customWidth="1" outlineLevel="0"/>
    <col min="17" max="17" style="62" width="17.75499916" customWidth="1" outlineLevel="0"/>
    <col min="18" max="18" style="62" width="25.25499916" customWidth="1" outlineLevel="0"/>
    <col min="19" max="16384" style="62" width="9.13000011" customWidth="1" outlineLevel="0"/>
  </cols>
  <sheetData>
    <row r="1" spans="1:19" s="17" customFormat="1" ht="89.250000" customHeight="1">
      <c r="A1" s="15" t="s">
        <v>0</v>
      </c>
      <c r="B1" s="15" t="s">
        <v>1</v>
      </c>
      <c r="C1" s="15" t="s">
        <v>2</v>
      </c>
      <c r="D1" s="15" t="s">
        <v>5</v>
      </c>
      <c r="E1" s="16" t="s">
        <v>4</v>
      </c>
      <c r="F1" s="15" t="s">
        <v>5</v>
      </c>
      <c r="G1" s="16" t="s">
        <v>6</v>
      </c>
      <c r="H1" s="15" t="s">
        <v>7</v>
      </c>
      <c r="I1" s="65" t="s">
        <v>8</v>
      </c>
      <c r="J1" s="65" t="s">
        <v>9</v>
      </c>
      <c r="K1" s="15" t="s">
        <v>10</v>
      </c>
      <c r="L1" s="15" t="s">
        <v>11</v>
      </c>
      <c r="M1" s="15" t="s">
        <v>12</v>
      </c>
      <c r="N1" s="15" t="s">
        <v>13</v>
      </c>
      <c r="O1" s="15" t="s">
        <v>14</v>
      </c>
      <c r="P1" s="48" t="s">
        <v>15</v>
      </c>
      <c r="Q1" s="48" t="s">
        <v>16</v>
      </c>
      <c r="R1" s="15" t="s">
        <v>17</v>
      </c>
      <c r="S1" s="114"/>
    </row>
    <row r="2" spans="1:19" s="21" customFormat="1" ht="42.000000" customHeight="1">
      <c r="A2" s="18">
        <v>1</v>
      </c>
      <c r="B2" s="19">
        <v>42298</v>
      </c>
      <c r="C2" s="18" t="s">
        <v>18</v>
      </c>
      <c r="D2" s="18" t="s">
        <v>19</v>
      </c>
      <c r="E2" s="20"/>
      <c r="F2" s="18" t="s">
        <v>20</v>
      </c>
      <c r="G2" s="20">
        <v>0</v>
      </c>
      <c r="H2" s="18">
        <v>0</v>
      </c>
      <c r="I2" s="20">
        <v>0</v>
      </c>
      <c r="J2" s="20">
        <v>0</v>
      </c>
      <c r="K2" s="18" t="s">
        <v>21</v>
      </c>
      <c r="L2" s="18" t="s">
        <v>22</v>
      </c>
      <c r="M2" s="18">
        <f>'Running Costs'!H2</f>
        <v>615.5</v>
      </c>
      <c r="N2" s="18" t="s">
        <v>23</v>
      </c>
      <c r="O2" s="68" t="s">
        <v>24</v>
      </c>
      <c r="P2" s="49"/>
      <c r="Q2" s="49"/>
      <c r="R2" s="111" t="s">
        <v>25</v>
      </c>
      <c r="S2" s="115"/>
    </row>
    <row r="3" spans="1:19" s="27" customFormat="1" ht="108.750000" customHeight="1">
      <c r="A3" s="22">
        <v>2</v>
      </c>
      <c r="B3" s="23">
        <v>42299</v>
      </c>
      <c r="C3" s="23" t="s">
        <v>145</v>
      </c>
      <c r="D3" s="23" t="s">
        <v>27</v>
      </c>
      <c r="E3" s="24"/>
      <c r="F3" s="25" t="s">
        <v>28</v>
      </c>
      <c r="G3" s="24">
        <v>0</v>
      </c>
      <c r="H3" s="25">
        <v>0</v>
      </c>
      <c r="I3" s="24">
        <v>32</v>
      </c>
      <c r="J3" s="24">
        <v>8</v>
      </c>
      <c r="K3" s="25" t="s">
        <v>29</v>
      </c>
      <c r="L3" s="25" t="s">
        <v>30</v>
      </c>
      <c r="M3" s="18">
        <f>'Running Costs'!H3</f>
        <v>37</v>
      </c>
      <c r="N3" s="25" t="s">
        <v>31</v>
      </c>
      <c r="O3" s="25" t="s">
        <v>32</v>
      </c>
      <c r="P3" s="50" t="s">
        <v>33</v>
      </c>
      <c r="Q3" s="50"/>
      <c r="R3" s="118" t="s">
        <v>34</v>
      </c>
      <c r="S3" s="113"/>
    </row>
    <row r="4" spans="1:19" s="27" customFormat="1" ht="108.750000" customHeight="1">
      <c r="A4" s="22">
        <v>3</v>
      </c>
      <c r="B4" s="23">
        <v>42300</v>
      </c>
      <c r="C4" s="23" t="s">
        <v>154</v>
      </c>
      <c r="D4" s="23" t="s">
        <v>36</v>
      </c>
      <c r="E4" s="24">
        <f>5+20</f>
        <v>25</v>
      </c>
      <c r="F4" s="25" t="s">
        <v>37</v>
      </c>
      <c r="G4" s="24">
        <v>25</v>
      </c>
      <c r="H4" s="25">
        <v>8</v>
      </c>
      <c r="I4" s="24">
        <v>26.5</v>
      </c>
      <c r="J4" s="24">
        <v>7.5</v>
      </c>
      <c r="K4" s="25" t="s">
        <v>38</v>
      </c>
      <c r="L4" s="25" t="s">
        <v>39</v>
      </c>
      <c r="M4" s="18">
        <f>'Running Costs'!H4</f>
        <v>0</v>
      </c>
      <c r="N4" s="25" t="s">
        <v>40</v>
      </c>
      <c r="O4" s="25" t="s">
        <v>101</v>
      </c>
      <c r="P4" s="50" t="s">
        <v>42</v>
      </c>
      <c r="Q4" s="50"/>
      <c r="R4" s="112" t="s">
        <v>43</v>
      </c>
      <c r="S4" s="113"/>
    </row>
    <row r="5" spans="1:19" s="27" customFormat="1" ht="157.500000" customHeight="1">
      <c r="A5" s="22">
        <v>4</v>
      </c>
      <c r="B5" s="23">
        <v>42301</v>
      </c>
      <c r="C5" s="23" t="s">
        <v>163</v>
      </c>
      <c r="D5" s="23" t="s">
        <v>62</v>
      </c>
      <c r="E5" s="24">
        <v>19</v>
      </c>
      <c r="F5" s="25" t="s">
        <v>46</v>
      </c>
      <c r="G5" s="24">
        <v>19</v>
      </c>
      <c r="H5" s="25">
        <v>6</v>
      </c>
      <c r="I5" s="24">
        <v>14</v>
      </c>
      <c r="J5" s="24">
        <v>3</v>
      </c>
      <c r="K5" s="25" t="s">
        <v>47</v>
      </c>
      <c r="L5" s="25"/>
      <c r="M5" s="18">
        <f>'Running Costs'!H5</f>
        <v>0</v>
      </c>
      <c r="N5" s="25" t="s">
        <v>48</v>
      </c>
      <c r="O5" s="25" t="s">
        <v>101</v>
      </c>
      <c r="P5" s="50" t="s">
        <v>50</v>
      </c>
      <c r="Q5" s="50"/>
      <c r="R5" s="112" t="s">
        <v>51</v>
      </c>
      <c r="S5" s="113"/>
    </row>
    <row r="6" spans="1:19" s="27" customFormat="1" ht="126.000000" customHeight="1">
      <c r="A6" s="22">
        <v>5</v>
      </c>
      <c r="B6" s="23">
        <v>42302</v>
      </c>
      <c r="C6" s="23" t="s">
        <v>113</v>
      </c>
      <c r="D6" s="23" t="s">
        <v>62</v>
      </c>
      <c r="E6" s="24">
        <v>26</v>
      </c>
      <c r="F6" s="25" t="s">
        <v>54</v>
      </c>
      <c r="G6" s="24">
        <v>26</v>
      </c>
      <c r="H6" s="25">
        <v>9</v>
      </c>
      <c r="I6" s="24">
        <v>30</v>
      </c>
      <c r="J6" s="24">
        <v>8</v>
      </c>
      <c r="K6" s="25" t="s">
        <v>55</v>
      </c>
      <c r="L6" s="25" t="s">
        <v>56</v>
      </c>
      <c r="M6" s="18">
        <f>'Running Costs'!H6</f>
        <v>15</v>
      </c>
      <c r="N6" s="25" t="s">
        <v>57</v>
      </c>
      <c r="O6" s="25" t="s">
        <v>101</v>
      </c>
      <c r="P6" s="50" t="s">
        <v>59</v>
      </c>
      <c r="Q6" s="50"/>
      <c r="R6" s="119" t="s">
        <v>60</v>
      </c>
      <c r="S6" s="113"/>
    </row>
    <row r="7" spans="1:19" s="27" customFormat="1" ht="77.250000" customHeight="1">
      <c r="A7" s="22">
        <v>6</v>
      </c>
      <c r="B7" s="23">
        <v>42303</v>
      </c>
      <c r="C7" s="23" t="s">
        <v>122</v>
      </c>
      <c r="D7" s="23" t="s">
        <v>62</v>
      </c>
      <c r="E7" s="24">
        <v>35</v>
      </c>
      <c r="F7" s="25" t="s">
        <v>63</v>
      </c>
      <c r="G7" s="24">
        <v>35</v>
      </c>
      <c r="H7" s="25">
        <v>11</v>
      </c>
      <c r="I7" s="24">
        <v>18</v>
      </c>
      <c r="J7" s="24">
        <v>4</v>
      </c>
      <c r="K7" s="25" t="s">
        <v>64</v>
      </c>
      <c r="L7" s="25" t="s">
        <v>65</v>
      </c>
      <c r="M7" s="18">
        <f>'Running Costs'!H7</f>
        <v>30</v>
      </c>
      <c r="N7" s="25" t="s">
        <v>66</v>
      </c>
      <c r="O7" s="25" t="s">
        <v>67</v>
      </c>
      <c r="P7" s="50" t="s">
        <v>68</v>
      </c>
      <c r="Q7" s="50"/>
      <c r="R7" s="119" t="s">
        <v>69</v>
      </c>
      <c r="S7" s="113"/>
    </row>
    <row r="8" spans="1:19" s="27" customFormat="1" ht="99.750000" customHeight="1">
      <c r="A8" s="28">
        <v>7</v>
      </c>
      <c r="B8" s="29">
        <v>42304</v>
      </c>
      <c r="C8" s="29" t="s">
        <v>130</v>
      </c>
      <c r="D8" s="29" t="s">
        <v>71</v>
      </c>
      <c r="E8" s="30"/>
      <c r="F8" s="31" t="s">
        <v>72</v>
      </c>
      <c r="G8" s="30">
        <v>0</v>
      </c>
      <c r="H8" s="31">
        <v>0</v>
      </c>
      <c r="I8" s="30">
        <f>17</f>
        <v>17</v>
      </c>
      <c r="J8" s="30">
        <v>4</v>
      </c>
      <c r="K8" s="31" t="s">
        <v>74</v>
      </c>
      <c r="L8" s="31" t="s">
        <v>74</v>
      </c>
      <c r="M8" s="18">
        <f>'Running Costs'!H8</f>
        <v>212.5</v>
      </c>
      <c r="N8" s="31" t="s">
        <v>75</v>
      </c>
      <c r="O8" s="31" t="s">
        <v>76</v>
      </c>
      <c r="P8" s="51" t="s">
        <v>77</v>
      </c>
      <c r="Q8" s="50"/>
      <c r="R8" s="169" t="s">
        <v>78</v>
      </c>
      <c r="S8" s="113"/>
    </row>
    <row r="9" spans="1:19" s="27" customFormat="1" ht="83.250000" customHeight="1">
      <c r="A9" s="22">
        <v>8</v>
      </c>
      <c r="B9" s="23">
        <v>42305</v>
      </c>
      <c r="C9" s="23" t="s">
        <v>136</v>
      </c>
      <c r="D9" s="23" t="s">
        <v>80</v>
      </c>
      <c r="E9" s="24">
        <v>15</v>
      </c>
      <c r="F9" s="25" t="s">
        <v>81</v>
      </c>
      <c r="G9" s="24">
        <v>15</v>
      </c>
      <c r="H9" s="25">
        <v>5</v>
      </c>
      <c r="I9" s="24">
        <v>24</v>
      </c>
      <c r="J9" s="24">
        <v>11</v>
      </c>
      <c r="K9" s="25" t="s">
        <v>82</v>
      </c>
      <c r="L9" s="25" t="s">
        <v>83</v>
      </c>
      <c r="M9" s="18">
        <f>'Running Costs'!H9</f>
        <v>0</v>
      </c>
      <c r="N9" s="25" t="s">
        <v>84</v>
      </c>
      <c r="O9" s="25" t="s">
        <v>101</v>
      </c>
      <c r="P9" s="50" t="s">
        <v>86</v>
      </c>
      <c r="Q9" s="50"/>
      <c r="R9" s="172" t="s">
        <v>87</v>
      </c>
      <c r="S9" s="113"/>
    </row>
    <row r="10" spans="1:19" s="27" customFormat="1" ht="24.000000" customHeight="1">
      <c r="A10" s="22">
        <v>9</v>
      </c>
      <c r="B10" s="23">
        <v>42306</v>
      </c>
      <c r="C10" s="23" t="s">
        <v>145</v>
      </c>
      <c r="D10" s="23" t="s">
        <v>89</v>
      </c>
      <c r="E10" s="24">
        <v>18.5</v>
      </c>
      <c r="F10" s="25" t="s">
        <v>90</v>
      </c>
      <c r="G10" s="24">
        <v>18.5</v>
      </c>
      <c r="H10" s="25">
        <v>7.5</v>
      </c>
      <c r="I10" s="24">
        <v>20.5</v>
      </c>
      <c r="J10" s="24">
        <v>7.5</v>
      </c>
      <c r="K10" s="25" t="s">
        <v>91</v>
      </c>
      <c r="L10" s="25"/>
      <c r="M10" s="18">
        <f>'Running Costs'!H10</f>
        <v>28.5</v>
      </c>
      <c r="N10" s="25" t="s">
        <v>92</v>
      </c>
      <c r="O10" s="25" t="s">
        <v>101</v>
      </c>
      <c r="P10" s="50" t="s">
        <v>94</v>
      </c>
      <c r="Q10" s="50"/>
      <c r="R10" s="171" t="s">
        <v>95</v>
      </c>
      <c r="S10" s="113"/>
    </row>
    <row r="11" spans="1:19" s="27" customFormat="1" ht="36.000000" customHeight="1">
      <c r="A11" s="22">
        <v>10</v>
      </c>
      <c r="B11" s="23">
        <v>42307</v>
      </c>
      <c r="C11" s="23" t="s">
        <v>154</v>
      </c>
      <c r="D11" s="23" t="s">
        <v>97</v>
      </c>
      <c r="E11" s="24">
        <v>32</v>
      </c>
      <c r="F11" s="25" t="s">
        <v>98</v>
      </c>
      <c r="G11" s="24">
        <v>32</v>
      </c>
      <c r="H11" s="25">
        <v>10</v>
      </c>
      <c r="I11" s="24">
        <v>21</v>
      </c>
      <c r="J11" s="24">
        <v>10</v>
      </c>
      <c r="K11" s="25" t="s">
        <v>99</v>
      </c>
      <c r="L11" s="25"/>
      <c r="M11" s="18">
        <f>'Running Costs'!H11</f>
        <v>0</v>
      </c>
      <c r="N11" s="25" t="s">
        <v>100</v>
      </c>
      <c r="O11" s="25" t="s">
        <v>101</v>
      </c>
      <c r="P11" s="50" t="s">
        <v>102</v>
      </c>
      <c r="Q11" s="50"/>
      <c r="R11" s="171" t="s">
        <v>103</v>
      </c>
      <c r="S11" s="113"/>
    </row>
    <row r="12" spans="1:19" s="27" customFormat="1" ht="38.250000" customHeight="1">
      <c r="A12" s="22">
        <v>11</v>
      </c>
      <c r="B12" s="23">
        <v>42308</v>
      </c>
      <c r="C12" s="23" t="s">
        <v>163</v>
      </c>
      <c r="D12" s="23" t="s">
        <v>105</v>
      </c>
      <c r="E12" s="24">
        <v>23</v>
      </c>
      <c r="F12" s="25" t="s">
        <v>106</v>
      </c>
      <c r="G12" s="24">
        <v>23</v>
      </c>
      <c r="H12" s="25">
        <v>8</v>
      </c>
      <c r="I12" s="24">
        <f>22+10+20</f>
        <v>52</v>
      </c>
      <c r="J12" s="24">
        <v>13</v>
      </c>
      <c r="K12" s="25" t="s">
        <v>107</v>
      </c>
      <c r="L12" s="25" t="s">
        <v>117</v>
      </c>
      <c r="M12" s="18">
        <f>'Running Costs'!H12</f>
        <v>35.5</v>
      </c>
      <c r="N12" s="25" t="s">
        <v>109</v>
      </c>
      <c r="O12" s="25" t="s">
        <v>110</v>
      </c>
      <c r="P12" s="50" t="s">
        <v>170</v>
      </c>
      <c r="Q12" s="50"/>
      <c r="R12" s="171" t="s">
        <v>112</v>
      </c>
      <c r="S12" s="113"/>
    </row>
    <row r="13" spans="1:19" s="27" customFormat="1" ht="42.000000" customHeight="1">
      <c r="A13" s="22">
        <v>12</v>
      </c>
      <c r="B13" s="23">
        <v>42309</v>
      </c>
      <c r="C13" s="23" t="s">
        <v>113</v>
      </c>
      <c r="D13" s="23" t="s">
        <v>114</v>
      </c>
      <c r="E13" s="24">
        <v>20</v>
      </c>
      <c r="F13" s="25" t="s">
        <v>115</v>
      </c>
      <c r="G13" s="24">
        <v>20</v>
      </c>
      <c r="H13" s="25">
        <v>7</v>
      </c>
      <c r="I13" s="66">
        <v>27</v>
      </c>
      <c r="J13" s="66">
        <v>9</v>
      </c>
      <c r="K13" s="27" t="s">
        <v>116</v>
      </c>
      <c r="L13" s="25" t="s">
        <v>117</v>
      </c>
      <c r="M13" s="18">
        <f>'Running Costs'!H13</f>
        <v>294</v>
      </c>
      <c r="N13" s="25" t="s">
        <v>118</v>
      </c>
      <c r="O13" s="25" t="s">
        <v>119</v>
      </c>
      <c r="P13" s="50" t="s">
        <v>170</v>
      </c>
      <c r="Q13" s="50"/>
      <c r="R13" s="171" t="s">
        <v>121</v>
      </c>
      <c r="S13" s="113"/>
    </row>
    <row r="14" spans="1:19" s="27" customFormat="1" ht="36.000000" customHeight="1">
      <c r="A14" s="22">
        <v>13</v>
      </c>
      <c r="B14" s="23">
        <v>42310</v>
      </c>
      <c r="C14" s="23" t="s">
        <v>122</v>
      </c>
      <c r="D14" s="23" t="s">
        <v>123</v>
      </c>
      <c r="E14" s="24">
        <v>25</v>
      </c>
      <c r="F14" s="25" t="s">
        <v>124</v>
      </c>
      <c r="G14" s="24">
        <v>25</v>
      </c>
      <c r="H14" s="25">
        <v>8</v>
      </c>
      <c r="I14" s="24"/>
      <c r="J14" s="24"/>
      <c r="K14" s="25" t="s">
        <v>125</v>
      </c>
      <c r="L14" s="25" t="s">
        <v>126</v>
      </c>
      <c r="M14" s="18">
        <f>'Running Costs'!H14</f>
        <v>0</v>
      </c>
      <c r="N14" s="25" t="s">
        <v>127</v>
      </c>
      <c r="O14" s="25"/>
      <c r="P14" s="50" t="s">
        <v>128</v>
      </c>
      <c r="Q14" s="50" t="s">
        <v>129</v>
      </c>
      <c r="R14" s="25"/>
      <c r="S14" s="113"/>
    </row>
    <row r="15" spans="1:19" s="27" customFormat="1" ht="24.000000" customHeight="1">
      <c r="A15" s="22">
        <v>14</v>
      </c>
      <c r="B15" s="29">
        <v>42311</v>
      </c>
      <c r="C15" s="29" t="s">
        <v>130</v>
      </c>
      <c r="D15" s="29" t="s">
        <v>131</v>
      </c>
      <c r="E15" s="30"/>
      <c r="F15" s="31" t="s">
        <v>132</v>
      </c>
      <c r="G15" s="30"/>
      <c r="H15" s="31"/>
      <c r="I15" s="30"/>
      <c r="J15" s="30"/>
      <c r="K15" s="31" t="s">
        <v>133</v>
      </c>
      <c r="L15" s="31" t="s">
        <v>134</v>
      </c>
      <c r="M15" s="18">
        <f>'Running Costs'!H15</f>
        <v>0</v>
      </c>
      <c r="N15" s="31"/>
      <c r="O15" s="31"/>
      <c r="P15" s="51"/>
      <c r="Q15" s="51" t="s">
        <v>135</v>
      </c>
      <c r="R15" s="25"/>
      <c r="S15" s="113"/>
    </row>
    <row r="16" spans="1:19" s="27" customFormat="1" ht="24.000000" customHeight="1">
      <c r="A16" s="22">
        <v>15</v>
      </c>
      <c r="B16" s="23">
        <v>42312</v>
      </c>
      <c r="C16" s="23" t="s">
        <v>136</v>
      </c>
      <c r="D16" s="23" t="s">
        <v>137</v>
      </c>
      <c r="E16" s="24">
        <v>13</v>
      </c>
      <c r="F16" s="25" t="s">
        <v>138</v>
      </c>
      <c r="G16" s="24">
        <v>13</v>
      </c>
      <c r="H16" s="25">
        <v>4</v>
      </c>
      <c r="I16" s="24"/>
      <c r="J16" s="24"/>
      <c r="K16" s="25" t="s">
        <v>139</v>
      </c>
      <c r="L16" s="25" t="s">
        <v>140</v>
      </c>
      <c r="M16" s="18">
        <f>'Running Costs'!H16</f>
        <v>0</v>
      </c>
      <c r="N16" s="25" t="s">
        <v>141</v>
      </c>
      <c r="O16" s="25" t="s">
        <v>142</v>
      </c>
      <c r="P16" s="50" t="s">
        <v>170</v>
      </c>
      <c r="Q16" s="50" t="s">
        <v>144</v>
      </c>
      <c r="R16" s="25"/>
      <c r="S16" s="113"/>
    </row>
    <row r="17" spans="1:19" s="27" customFormat="1" ht="36.000000" customHeight="1">
      <c r="A17" s="22">
        <v>16</v>
      </c>
      <c r="B17" s="23">
        <v>42313</v>
      </c>
      <c r="C17" s="23" t="s">
        <v>145</v>
      </c>
      <c r="D17" s="23" t="s">
        <v>146</v>
      </c>
      <c r="E17" s="24">
        <f>7.5+10</f>
        <v>17.5</v>
      </c>
      <c r="F17" s="25" t="s">
        <v>147</v>
      </c>
      <c r="G17" s="24">
        <v>17.5</v>
      </c>
      <c r="H17" s="25">
        <v>6</v>
      </c>
      <c r="I17" s="24"/>
      <c r="J17" s="24"/>
      <c r="K17" s="25" t="s">
        <v>148</v>
      </c>
      <c r="L17" s="27" t="s">
        <v>149</v>
      </c>
      <c r="M17" s="18">
        <f>'Running Costs'!H17</f>
        <v>0</v>
      </c>
      <c r="N17" s="25" t="s">
        <v>150</v>
      </c>
      <c r="O17" s="25" t="s">
        <v>151</v>
      </c>
      <c r="P17" s="50" t="s">
        <v>170</v>
      </c>
      <c r="Q17" s="50" t="s">
        <v>153</v>
      </c>
      <c r="R17" s="25"/>
      <c r="S17" s="113"/>
    </row>
    <row r="18" spans="1:19" s="27" customFormat="1" ht="36.000000" customHeight="1">
      <c r="A18" s="22">
        <v>17</v>
      </c>
      <c r="B18" s="23">
        <v>42314</v>
      </c>
      <c r="C18" s="23" t="s">
        <v>154</v>
      </c>
      <c r="D18" s="23" t="s">
        <v>155</v>
      </c>
      <c r="E18" s="24">
        <f>18+4</f>
        <v>22</v>
      </c>
      <c r="F18" s="25" t="s">
        <v>156</v>
      </c>
      <c r="G18" s="24">
        <v>22</v>
      </c>
      <c r="H18" s="25">
        <v>7</v>
      </c>
      <c r="I18" s="24"/>
      <c r="J18" s="24"/>
      <c r="K18" s="25" t="s">
        <v>157</v>
      </c>
      <c r="L18" s="25" t="s">
        <v>158</v>
      </c>
      <c r="M18" s="18">
        <f>'Running Costs'!H18</f>
        <v>0</v>
      </c>
      <c r="N18" s="25" t="s">
        <v>159</v>
      </c>
      <c r="O18" s="25" t="s">
        <v>160</v>
      </c>
      <c r="P18" s="50" t="s">
        <v>170</v>
      </c>
      <c r="Q18" s="50" t="s">
        <v>162</v>
      </c>
      <c r="R18" s="25"/>
      <c r="S18" s="113"/>
    </row>
    <row r="19" spans="1:19" s="27" customFormat="1" ht="36.000000" customHeight="1">
      <c r="A19" s="22">
        <v>18</v>
      </c>
      <c r="B19" s="23">
        <v>42315</v>
      </c>
      <c r="C19" s="23" t="s">
        <v>163</v>
      </c>
      <c r="D19" s="23" t="s">
        <v>164</v>
      </c>
      <c r="E19" s="24">
        <f>10+7+12.5</f>
        <v>29.5</v>
      </c>
      <c r="F19" s="25" t="s">
        <v>165</v>
      </c>
      <c r="G19" s="24">
        <v>29.5</v>
      </c>
      <c r="H19" s="25">
        <v>5.5</v>
      </c>
      <c r="I19" s="24"/>
      <c r="J19" s="24"/>
      <c r="K19" s="25" t="s">
        <v>166</v>
      </c>
      <c r="L19" s="27" t="s">
        <v>167</v>
      </c>
      <c r="M19" s="18">
        <f>'Running Costs'!H19</f>
        <v>0</v>
      </c>
      <c r="N19" s="25" t="s">
        <v>168</v>
      </c>
      <c r="O19" s="25" t="s">
        <v>169</v>
      </c>
      <c r="P19" s="50" t="s">
        <v>170</v>
      </c>
      <c r="Q19" s="50" t="s">
        <v>171</v>
      </c>
      <c r="R19" s="25"/>
      <c r="S19" s="113"/>
    </row>
    <row r="20" spans="1:19" s="27" customFormat="1" ht="24.000000" customHeight="1">
      <c r="A20" s="22">
        <v>19</v>
      </c>
      <c r="B20" s="29">
        <v>42316</v>
      </c>
      <c r="C20" s="29" t="s">
        <v>172</v>
      </c>
      <c r="D20" s="29" t="s">
        <v>173</v>
      </c>
      <c r="E20" s="30"/>
      <c r="F20" s="31" t="s">
        <v>175</v>
      </c>
      <c r="G20" s="30"/>
      <c r="H20" s="31"/>
      <c r="I20" s="30"/>
      <c r="J20" s="30"/>
      <c r="K20" s="31" t="s">
        <v>175</v>
      </c>
      <c r="L20" s="31"/>
      <c r="M20" s="18">
        <f>'Running Costs'!H20</f>
        <v>0</v>
      </c>
      <c r="N20" s="31"/>
      <c r="O20" s="31"/>
      <c r="P20" s="51"/>
      <c r="Q20" s="51" t="s">
        <v>176</v>
      </c>
      <c r="R20" s="25"/>
      <c r="S20" s="113"/>
    </row>
    <row r="21" spans="1:19" s="27" customFormat="1" ht="72.000000" customHeight="1">
      <c r="A21" s="22">
        <v>20</v>
      </c>
      <c r="B21" s="23">
        <v>42317</v>
      </c>
      <c r="C21" s="23" t="s">
        <v>336</v>
      </c>
      <c r="D21" s="23" t="s">
        <v>178</v>
      </c>
      <c r="E21" s="24">
        <v>23</v>
      </c>
      <c r="F21" s="25" t="s">
        <v>179</v>
      </c>
      <c r="G21" s="24">
        <v>23</v>
      </c>
      <c r="H21" s="25">
        <v>8</v>
      </c>
      <c r="I21" s="24"/>
      <c r="J21" s="24"/>
      <c r="K21" s="25" t="s">
        <v>180</v>
      </c>
      <c r="L21" s="25" t="s">
        <v>181</v>
      </c>
      <c r="M21" s="18">
        <f>'Running Costs'!H21</f>
        <v>0</v>
      </c>
      <c r="N21" s="25" t="s">
        <v>182</v>
      </c>
      <c r="O21" s="25" t="s">
        <v>183</v>
      </c>
      <c r="P21" s="50" t="s">
        <v>192</v>
      </c>
      <c r="Q21" s="50"/>
      <c r="R21" s="25"/>
      <c r="S21" s="113"/>
    </row>
    <row r="22" spans="1:19" s="27" customFormat="1" ht="48.000000" customHeight="1">
      <c r="A22" s="22">
        <v>21</v>
      </c>
      <c r="B22" s="23">
        <v>42318</v>
      </c>
      <c r="C22" s="23" t="s">
        <v>290</v>
      </c>
      <c r="D22" s="23" t="s">
        <v>186</v>
      </c>
      <c r="E22" s="24">
        <f>14+3.5+17</f>
        <v>34.5</v>
      </c>
      <c r="F22" s="25" t="s">
        <v>187</v>
      </c>
      <c r="G22" s="24">
        <v>34.5</v>
      </c>
      <c r="H22" s="25">
        <v>11</v>
      </c>
      <c r="I22" s="24"/>
      <c r="J22" s="24"/>
      <c r="K22" s="25" t="s">
        <v>188</v>
      </c>
      <c r="L22" s="25" t="s">
        <v>189</v>
      </c>
      <c r="M22" s="18">
        <f>'Running Costs'!H22</f>
        <v>0</v>
      </c>
      <c r="N22" s="25" t="s">
        <v>190</v>
      </c>
      <c r="O22" s="25" t="s">
        <v>191</v>
      </c>
      <c r="P22" s="50" t="s">
        <v>192</v>
      </c>
      <c r="Q22" s="50"/>
      <c r="R22" s="25"/>
      <c r="S22" s="113"/>
    </row>
    <row r="23" spans="1:19" s="27" customFormat="1" ht="48.000000" customHeight="1">
      <c r="A23" s="22">
        <v>22</v>
      </c>
      <c r="B23" s="23">
        <v>42319</v>
      </c>
      <c r="C23" s="23" t="s">
        <v>243</v>
      </c>
      <c r="D23" s="23" t="s">
        <v>194</v>
      </c>
      <c r="E23" s="24">
        <f>11+12.5+2</f>
        <v>25.5</v>
      </c>
      <c r="F23" s="25" t="s">
        <v>195</v>
      </c>
      <c r="G23" s="24">
        <v>25.5</v>
      </c>
      <c r="H23" s="25">
        <v>8</v>
      </c>
      <c r="I23" s="24"/>
      <c r="J23" s="24"/>
      <c r="K23" s="25" t="s">
        <v>196</v>
      </c>
      <c r="L23" s="25" t="s">
        <v>197</v>
      </c>
      <c r="M23" s="18">
        <f>'Running Costs'!H23</f>
        <v>0</v>
      </c>
      <c r="N23" s="25" t="s">
        <v>198</v>
      </c>
      <c r="O23" s="25" t="s">
        <v>199</v>
      </c>
      <c r="P23" s="50" t="s">
        <v>200</v>
      </c>
      <c r="Q23" s="50"/>
      <c r="R23" s="25"/>
      <c r="S23" s="113"/>
    </row>
    <row r="24" spans="1:19" s="27" customFormat="1" ht="48.000000" customHeight="1">
      <c r="A24" s="22">
        <v>23</v>
      </c>
      <c r="B24" s="23">
        <v>42320</v>
      </c>
      <c r="C24" s="23" t="s">
        <v>306</v>
      </c>
      <c r="D24" s="23" t="s">
        <v>202</v>
      </c>
      <c r="E24" s="24">
        <f>2+12.5+19+3+9</f>
        <v>45.5</v>
      </c>
      <c r="F24" s="25" t="s">
        <v>203</v>
      </c>
      <c r="G24" s="24">
        <v>45.5</v>
      </c>
      <c r="H24" s="25">
        <v>13</v>
      </c>
      <c r="I24" s="24"/>
      <c r="J24" s="24"/>
      <c r="K24" s="25" t="s">
        <v>204</v>
      </c>
      <c r="L24" s="25" t="s">
        <v>205</v>
      </c>
      <c r="M24" s="18">
        <f>'Running Costs'!H24</f>
        <v>0</v>
      </c>
      <c r="N24" s="25" t="s">
        <v>206</v>
      </c>
      <c r="O24" s="25" t="s">
        <v>207</v>
      </c>
      <c r="P24" s="50" t="s">
        <v>208</v>
      </c>
      <c r="Q24" s="50"/>
      <c r="R24" s="25"/>
      <c r="S24" s="113"/>
    </row>
    <row r="25" spans="1:19" s="27" customFormat="1" ht="36.000000" customHeight="1">
      <c r="A25" s="22">
        <v>24</v>
      </c>
      <c r="B25" s="23">
        <v>42321</v>
      </c>
      <c r="C25" s="23" t="s">
        <v>314</v>
      </c>
      <c r="D25" s="23" t="s">
        <v>218</v>
      </c>
      <c r="E25" s="24">
        <v>30</v>
      </c>
      <c r="F25" s="25" t="s">
        <v>211</v>
      </c>
      <c r="G25" s="24">
        <v>7</v>
      </c>
      <c r="H25" s="25">
        <v>2</v>
      </c>
      <c r="I25" s="24"/>
      <c r="J25" s="24"/>
      <c r="K25" s="25" t="s">
        <v>212</v>
      </c>
      <c r="L25" s="25" t="s">
        <v>213</v>
      </c>
      <c r="M25" s="18">
        <f>'Running Costs'!H25</f>
        <v>0</v>
      </c>
      <c r="N25" s="25" t="s">
        <v>214</v>
      </c>
      <c r="O25" s="25" t="s">
        <v>215</v>
      </c>
      <c r="P25" s="50" t="s">
        <v>216</v>
      </c>
      <c r="Q25" s="50"/>
      <c r="R25" s="25"/>
      <c r="S25" s="113"/>
    </row>
    <row r="26" spans="1:19" s="27" customFormat="1" ht="36.000000" customHeight="1">
      <c r="A26" s="22">
        <v>25</v>
      </c>
      <c r="B26" s="23">
        <v>42322</v>
      </c>
      <c r="C26" s="23" t="s">
        <v>321</v>
      </c>
      <c r="D26" s="23" t="s">
        <v>218</v>
      </c>
      <c r="E26" s="24"/>
      <c r="F26" s="25" t="s">
        <v>219</v>
      </c>
      <c r="G26" s="24">
        <v>23</v>
      </c>
      <c r="H26" s="25">
        <v>7</v>
      </c>
      <c r="I26" s="24"/>
      <c r="J26" s="24"/>
      <c r="K26" s="25" t="s">
        <v>220</v>
      </c>
      <c r="L26" s="25" t="s">
        <v>221</v>
      </c>
      <c r="M26" s="18">
        <f>'Running Costs'!H26</f>
        <v>0</v>
      </c>
      <c r="N26" s="25" t="s">
        <v>222</v>
      </c>
      <c r="O26" s="25" t="s">
        <v>223</v>
      </c>
      <c r="P26" s="50" t="s">
        <v>242</v>
      </c>
      <c r="Q26" s="50"/>
      <c r="R26" s="25"/>
      <c r="S26" s="113"/>
    </row>
    <row r="27" spans="1:19" s="27" customFormat="1" ht="36.000000" customHeight="1">
      <c r="A27" s="22">
        <v>26</v>
      </c>
      <c r="B27" s="23">
        <v>42323</v>
      </c>
      <c r="C27" s="23" t="s">
        <v>328</v>
      </c>
      <c r="D27" s="23" t="s">
        <v>226</v>
      </c>
      <c r="E27" s="24">
        <v>23</v>
      </c>
      <c r="F27" s="25" t="s">
        <v>227</v>
      </c>
      <c r="G27" s="24">
        <v>23</v>
      </c>
      <c r="H27" s="25">
        <v>7</v>
      </c>
      <c r="I27" s="24"/>
      <c r="J27" s="24"/>
      <c r="K27" s="25" t="s">
        <v>238</v>
      </c>
      <c r="L27" s="25" t="s">
        <v>229</v>
      </c>
      <c r="M27" s="18">
        <f>'Running Costs'!H27</f>
        <v>0</v>
      </c>
      <c r="N27" s="25" t="s">
        <v>230</v>
      </c>
      <c r="O27" s="25"/>
      <c r="P27" s="50"/>
      <c r="Q27" s="50"/>
      <c r="R27" s="25"/>
      <c r="S27" s="113"/>
    </row>
    <row r="28" spans="1:19" s="27" customFormat="1">
      <c r="A28" s="22">
        <v>27</v>
      </c>
      <c r="B28" s="29">
        <v>42324</v>
      </c>
      <c r="C28" s="29" t="s">
        <v>231</v>
      </c>
      <c r="D28" s="29" t="s">
        <v>232</v>
      </c>
      <c r="E28" s="30"/>
      <c r="F28" s="31" t="s">
        <v>233</v>
      </c>
      <c r="G28" s="30"/>
      <c r="H28" s="31"/>
      <c r="I28" s="30"/>
      <c r="J28" s="30"/>
      <c r="K28" s="31" t="s">
        <v>234</v>
      </c>
      <c r="L28" s="31"/>
      <c r="M28" s="18">
        <f>'Running Costs'!H28</f>
        <v>0</v>
      </c>
      <c r="N28" s="31"/>
      <c r="O28" s="31"/>
      <c r="P28" s="51"/>
      <c r="Q28" s="50"/>
      <c r="R28" s="25"/>
      <c r="S28" s="113"/>
    </row>
    <row r="29" spans="1:19" s="27" customFormat="1" ht="48.000000" customHeight="1">
      <c r="A29" s="22">
        <v>28</v>
      </c>
      <c r="B29" s="23">
        <v>42325</v>
      </c>
      <c r="C29" s="23" t="s">
        <v>290</v>
      </c>
      <c r="D29" s="23" t="s">
        <v>236</v>
      </c>
      <c r="E29" s="24">
        <v>16</v>
      </c>
      <c r="F29" s="25" t="s">
        <v>237</v>
      </c>
      <c r="G29" s="32">
        <v>16</v>
      </c>
      <c r="H29" s="25">
        <v>5</v>
      </c>
      <c r="I29" s="24"/>
      <c r="J29" s="24"/>
      <c r="K29" s="25" t="s">
        <v>238</v>
      </c>
      <c r="L29" s="25" t="s">
        <v>239</v>
      </c>
      <c r="M29" s="18">
        <f>'Running Costs'!H29</f>
        <v>0</v>
      </c>
      <c r="N29" s="25" t="s">
        <v>240</v>
      </c>
      <c r="O29" s="25" t="s">
        <v>241</v>
      </c>
      <c r="P29" s="50" t="s">
        <v>242</v>
      </c>
      <c r="Q29" s="50"/>
      <c r="R29" s="25"/>
      <c r="S29" s="113"/>
    </row>
    <row r="30" spans="1:19" s="27" customFormat="1" ht="84.000000" customHeight="1">
      <c r="A30" s="22">
        <v>29</v>
      </c>
      <c r="B30" s="23">
        <v>42326</v>
      </c>
      <c r="C30" s="23" t="s">
        <v>243</v>
      </c>
      <c r="D30" s="23" t="s">
        <v>244</v>
      </c>
      <c r="E30" s="24">
        <v>52</v>
      </c>
      <c r="F30" s="25" t="s">
        <v>245</v>
      </c>
      <c r="G30" s="32">
        <v>52</v>
      </c>
      <c r="H30" s="25">
        <v>17</v>
      </c>
      <c r="I30" s="24"/>
      <c r="J30" s="24"/>
      <c r="K30" s="25" t="s">
        <v>246</v>
      </c>
      <c r="L30" s="25" t="s">
        <v>247</v>
      </c>
      <c r="M30" s="18">
        <f>'Running Costs'!H30</f>
        <v>0</v>
      </c>
      <c r="N30" s="25" t="s">
        <v>248</v>
      </c>
      <c r="O30" s="25" t="s">
        <v>249</v>
      </c>
      <c r="P30" s="50" t="s">
        <v>250</v>
      </c>
      <c r="Q30" s="50"/>
      <c r="R30" s="25"/>
      <c r="S30" s="113"/>
    </row>
    <row r="31" spans="1:19" s="27" customFormat="1" ht="24.000000" customHeight="1">
      <c r="A31" s="22">
        <v>30</v>
      </c>
      <c r="B31" s="23">
        <v>42327</v>
      </c>
      <c r="C31" s="23" t="s">
        <v>306</v>
      </c>
      <c r="D31" s="23" t="s">
        <v>252</v>
      </c>
      <c r="E31" s="24">
        <f>30+10</f>
        <v>40</v>
      </c>
      <c r="F31" s="25" t="s">
        <v>253</v>
      </c>
      <c r="G31" s="24">
        <v>40</v>
      </c>
      <c r="H31" s="25">
        <v>12</v>
      </c>
      <c r="I31" s="66"/>
      <c r="J31" s="66"/>
      <c r="K31" s="27" t="s">
        <v>254</v>
      </c>
      <c r="L31" s="25" t="s">
        <v>255</v>
      </c>
      <c r="M31" s="18">
        <f>'Running Costs'!H31</f>
        <v>0</v>
      </c>
      <c r="N31" s="25" t="s">
        <v>256</v>
      </c>
      <c r="O31" s="25" t="s">
        <v>257</v>
      </c>
      <c r="P31" s="50" t="s">
        <v>258</v>
      </c>
      <c r="Q31" s="50"/>
      <c r="R31" s="25"/>
      <c r="S31" s="113"/>
    </row>
    <row r="32" spans="1:19" s="27" customFormat="1" ht="24.000000" customHeight="1">
      <c r="A32" s="22">
        <v>31</v>
      </c>
      <c r="B32" s="23">
        <v>42328</v>
      </c>
      <c r="C32" s="23" t="s">
        <v>314</v>
      </c>
      <c r="D32" s="23" t="s">
        <v>260</v>
      </c>
      <c r="E32" s="24">
        <f>27+16</f>
        <v>43</v>
      </c>
      <c r="F32" s="25" t="s">
        <v>261</v>
      </c>
      <c r="G32" s="24">
        <f>27+16</f>
        <v>43</v>
      </c>
      <c r="H32" s="25">
        <v>13</v>
      </c>
      <c r="I32" s="24"/>
      <c r="J32" s="24"/>
      <c r="K32" s="25" t="s">
        <v>262</v>
      </c>
      <c r="L32" s="25" t="s">
        <v>263</v>
      </c>
      <c r="M32" s="18">
        <f>'Running Costs'!H32</f>
        <v>0</v>
      </c>
      <c r="N32" s="25" t="s">
        <v>264</v>
      </c>
      <c r="O32" s="25" t="s">
        <v>265</v>
      </c>
      <c r="P32" s="50" t="s">
        <v>266</v>
      </c>
      <c r="Q32" s="50"/>
      <c r="R32" s="25"/>
      <c r="S32" s="113"/>
    </row>
    <row r="33" spans="1:19" s="27" customFormat="1" ht="84.000000" customHeight="1">
      <c r="A33" s="22">
        <v>32</v>
      </c>
      <c r="B33" s="23">
        <v>42329</v>
      </c>
      <c r="C33" s="23" t="s">
        <v>321</v>
      </c>
      <c r="D33" s="23" t="s">
        <v>268</v>
      </c>
      <c r="E33" s="24">
        <f>11+11+5</f>
        <v>27</v>
      </c>
      <c r="F33" s="25" t="s">
        <v>269</v>
      </c>
      <c r="G33" s="24">
        <v>27</v>
      </c>
      <c r="H33" s="25">
        <v>8</v>
      </c>
      <c r="I33" s="24"/>
      <c r="J33" s="24"/>
      <c r="K33" s="25" t="s">
        <v>270</v>
      </c>
      <c r="L33" s="25" t="s">
        <v>271</v>
      </c>
      <c r="M33" s="18">
        <f>'Running Costs'!H33</f>
        <v>0</v>
      </c>
      <c r="N33" s="25" t="s">
        <v>272</v>
      </c>
      <c r="O33" s="25" t="s">
        <v>273</v>
      </c>
      <c r="P33" s="50" t="s">
        <v>274</v>
      </c>
      <c r="Q33" s="50"/>
      <c r="R33" s="25"/>
      <c r="S33" s="113"/>
    </row>
    <row r="34" spans="1:19" s="27" customFormat="1" ht="48.000000" customHeight="1">
      <c r="A34" s="22">
        <v>33</v>
      </c>
      <c r="B34" s="29">
        <v>42330</v>
      </c>
      <c r="C34" s="29" t="s">
        <v>275</v>
      </c>
      <c r="D34" s="29" t="s">
        <v>276</v>
      </c>
      <c r="E34" s="30"/>
      <c r="F34" s="31" t="s">
        <v>300</v>
      </c>
      <c r="G34" s="30"/>
      <c r="H34" s="31"/>
      <c r="I34" s="30"/>
      <c r="J34" s="30"/>
      <c r="K34" s="31" t="s">
        <v>300</v>
      </c>
      <c r="L34" s="31"/>
      <c r="M34" s="18">
        <f>'Running Costs'!H34</f>
        <v>0</v>
      </c>
      <c r="N34" s="31" t="s">
        <v>300</v>
      </c>
      <c r="O34" s="31" t="s">
        <v>280</v>
      </c>
      <c r="P34" s="51" t="s">
        <v>281</v>
      </c>
      <c r="Q34" s="50"/>
      <c r="R34" s="25"/>
      <c r="S34" s="113"/>
    </row>
    <row r="35" spans="1:19" s="27" customFormat="1" ht="24.000000" customHeight="1">
      <c r="A35" s="22">
        <v>34</v>
      </c>
      <c r="B35" s="23">
        <v>42331</v>
      </c>
      <c r="C35" s="23" t="s">
        <v>336</v>
      </c>
      <c r="D35" s="23" t="s">
        <v>283</v>
      </c>
      <c r="E35" s="24">
        <v>40</v>
      </c>
      <c r="F35" s="25" t="s">
        <v>284</v>
      </c>
      <c r="G35" s="24">
        <v>40</v>
      </c>
      <c r="H35" s="25">
        <v>12</v>
      </c>
      <c r="I35" s="24"/>
      <c r="J35" s="24"/>
      <c r="K35" s="25" t="s">
        <v>285</v>
      </c>
      <c r="L35" s="25" t="s">
        <v>286</v>
      </c>
      <c r="M35" s="18">
        <f>'Running Costs'!H35</f>
        <v>0</v>
      </c>
      <c r="N35" s="25" t="s">
        <v>287</v>
      </c>
      <c r="O35" s="25" t="s">
        <v>288</v>
      </c>
      <c r="P35" s="50" t="s">
        <v>289</v>
      </c>
      <c r="Q35" s="50"/>
      <c r="R35" s="25"/>
      <c r="S35" s="113"/>
    </row>
    <row r="36" spans="1:19" s="27" customFormat="1" ht="36.000000" customHeight="1">
      <c r="A36" s="22">
        <v>35</v>
      </c>
      <c r="B36" s="23">
        <v>42332</v>
      </c>
      <c r="C36" s="23" t="s">
        <v>290</v>
      </c>
      <c r="D36" s="23" t="s">
        <v>291</v>
      </c>
      <c r="E36" s="24">
        <f>5.5+9+25</f>
        <v>39.5</v>
      </c>
      <c r="F36" s="25" t="s">
        <v>292</v>
      </c>
      <c r="G36" s="24">
        <v>39.5</v>
      </c>
      <c r="H36" s="25">
        <v>12</v>
      </c>
      <c r="I36" s="24"/>
      <c r="J36" s="24"/>
      <c r="K36" s="25" t="s">
        <v>293</v>
      </c>
      <c r="L36" s="25" t="s">
        <v>294</v>
      </c>
      <c r="M36" s="18">
        <f>'Running Costs'!H36</f>
        <v>0</v>
      </c>
      <c r="N36" s="25" t="s">
        <v>295</v>
      </c>
      <c r="O36" s="25" t="s">
        <v>296</v>
      </c>
      <c r="P36" s="50" t="s">
        <v>297</v>
      </c>
      <c r="Q36" s="50"/>
      <c r="R36" s="25"/>
      <c r="S36" s="113"/>
    </row>
    <row r="37" spans="1:19" s="27" customFormat="1" ht="24.000000" customHeight="1">
      <c r="A37" s="22">
        <v>36</v>
      </c>
      <c r="B37" s="29">
        <v>42333</v>
      </c>
      <c r="C37" s="29" t="s">
        <v>298</v>
      </c>
      <c r="D37" s="29" t="s">
        <v>299</v>
      </c>
      <c r="E37" s="30"/>
      <c r="F37" s="31" t="s">
        <v>300</v>
      </c>
      <c r="G37" s="30"/>
      <c r="H37" s="31"/>
      <c r="I37" s="30"/>
      <c r="J37" s="30"/>
      <c r="K37" s="31" t="s">
        <v>301</v>
      </c>
      <c r="L37" s="31" t="s">
        <v>302</v>
      </c>
      <c r="M37" s="18">
        <f>'Running Costs'!H37</f>
        <v>0</v>
      </c>
      <c r="N37" s="31" t="s">
        <v>303</v>
      </c>
      <c r="O37" s="31" t="s">
        <v>304</v>
      </c>
      <c r="P37" s="51" t="s">
        <v>305</v>
      </c>
      <c r="Q37" s="50"/>
      <c r="R37" s="25"/>
      <c r="S37" s="113"/>
    </row>
    <row r="38" spans="1:19" s="27" customFormat="1" ht="46.500000" customHeight="1">
      <c r="A38" s="22">
        <v>37</v>
      </c>
      <c r="B38" s="23">
        <v>42334</v>
      </c>
      <c r="C38" s="23" t="s">
        <v>306</v>
      </c>
      <c r="D38" s="23" t="s">
        <v>307</v>
      </c>
      <c r="E38" s="24">
        <f>12.5</f>
        <v>12.5</v>
      </c>
      <c r="F38" s="25" t="s">
        <v>308</v>
      </c>
      <c r="G38" s="24">
        <v>12.5</v>
      </c>
      <c r="H38" s="25">
        <v>4</v>
      </c>
      <c r="I38" s="24"/>
      <c r="J38" s="24"/>
      <c r="K38" s="25" t="s">
        <v>309</v>
      </c>
      <c r="L38" s="25" t="s">
        <v>310</v>
      </c>
      <c r="M38" s="18">
        <f>'Running Costs'!H38</f>
        <v>0</v>
      </c>
      <c r="N38" s="25" t="s">
        <v>311</v>
      </c>
      <c r="O38" s="25" t="s">
        <v>312</v>
      </c>
      <c r="P38" s="50" t="s">
        <v>313</v>
      </c>
      <c r="Q38" s="50"/>
      <c r="R38" s="25"/>
      <c r="S38" s="113"/>
    </row>
    <row r="39" spans="1:19" s="27" customFormat="1" ht="48.000000" customHeight="1">
      <c r="A39" s="22">
        <v>38</v>
      </c>
      <c r="B39" s="23">
        <v>42335</v>
      </c>
      <c r="C39" s="23" t="s">
        <v>314</v>
      </c>
      <c r="D39" s="23" t="s">
        <v>315</v>
      </c>
      <c r="E39" s="24">
        <f>4.5+15</f>
        <v>19.5</v>
      </c>
      <c r="F39" s="25" t="s">
        <v>316</v>
      </c>
      <c r="G39" s="24">
        <v>19.5</v>
      </c>
      <c r="H39" s="25">
        <v>6</v>
      </c>
      <c r="I39" s="24"/>
      <c r="J39" s="24"/>
      <c r="K39" s="25" t="s">
        <v>317</v>
      </c>
      <c r="L39" s="25" t="s">
        <v>318</v>
      </c>
      <c r="M39" s="18">
        <f>'Running Costs'!H39</f>
        <v>0</v>
      </c>
      <c r="N39" s="25" t="s">
        <v>319</v>
      </c>
      <c r="O39" s="25"/>
      <c r="P39" s="50" t="s">
        <v>320</v>
      </c>
      <c r="Q39" s="50"/>
      <c r="R39" s="25"/>
      <c r="S39" s="113"/>
    </row>
    <row r="40" spans="1:19" s="27" customFormat="1" ht="48.000000" customHeight="1">
      <c r="A40" s="22">
        <v>39</v>
      </c>
      <c r="B40" s="23">
        <v>42336</v>
      </c>
      <c r="C40" s="23" t="s">
        <v>321</v>
      </c>
      <c r="D40" s="23" t="s">
        <v>322</v>
      </c>
      <c r="E40" s="24">
        <v>37</v>
      </c>
      <c r="F40" s="25" t="s">
        <v>323</v>
      </c>
      <c r="G40" s="24">
        <v>37</v>
      </c>
      <c r="H40" s="25">
        <v>9.5</v>
      </c>
      <c r="I40" s="24"/>
      <c r="J40" s="24"/>
      <c r="K40" s="25" t="s">
        <v>324</v>
      </c>
      <c r="L40" s="25" t="s">
        <v>325</v>
      </c>
      <c r="M40" s="18">
        <f>'Running Costs'!H40</f>
        <v>0</v>
      </c>
      <c r="N40" s="25"/>
      <c r="O40" s="25" t="s">
        <v>326</v>
      </c>
      <c r="P40" s="50" t="s">
        <v>327</v>
      </c>
      <c r="Q40" s="50"/>
      <c r="R40" s="25"/>
      <c r="S40" s="113"/>
    </row>
    <row r="41" spans="1:19" s="27" customFormat="1" ht="24.000000" customHeight="1">
      <c r="A41" s="22">
        <v>40</v>
      </c>
      <c r="B41" s="23">
        <v>42337</v>
      </c>
      <c r="C41" s="23" t="s">
        <v>328</v>
      </c>
      <c r="D41" s="23" t="s">
        <v>329</v>
      </c>
      <c r="E41" s="24">
        <v>54</v>
      </c>
      <c r="F41" s="25" t="s">
        <v>330</v>
      </c>
      <c r="G41" s="24">
        <v>30</v>
      </c>
      <c r="H41" s="25">
        <v>10</v>
      </c>
      <c r="I41" s="24"/>
      <c r="J41" s="24"/>
      <c r="K41" s="25" t="s">
        <v>331</v>
      </c>
      <c r="L41" s="25" t="s">
        <v>332</v>
      </c>
      <c r="M41" s="18">
        <f>'Running Costs'!H41</f>
        <v>0</v>
      </c>
      <c r="N41" s="25" t="s">
        <v>333</v>
      </c>
      <c r="O41" s="25" t="s">
        <v>334</v>
      </c>
      <c r="P41" s="50" t="s">
        <v>335</v>
      </c>
      <c r="Q41" s="50"/>
      <c r="R41" s="25"/>
      <c r="S41" s="113"/>
    </row>
    <row r="42" spans="1:19" s="27" customFormat="1" ht="24.000000" customHeight="1">
      <c r="A42" s="22">
        <v>41</v>
      </c>
      <c r="B42" s="23">
        <v>42338</v>
      </c>
      <c r="C42" s="23" t="s">
        <v>336</v>
      </c>
      <c r="D42" s="23" t="s">
        <v>337</v>
      </c>
      <c r="E42" s="24"/>
      <c r="F42" s="25" t="s">
        <v>338</v>
      </c>
      <c r="G42" s="24">
        <v>14</v>
      </c>
      <c r="H42" s="25">
        <v>4.5</v>
      </c>
      <c r="I42" s="24"/>
      <c r="J42" s="24"/>
      <c r="K42" s="25" t="s">
        <v>339</v>
      </c>
      <c r="L42" s="25" t="s">
        <v>340</v>
      </c>
      <c r="M42" s="18">
        <f>'Running Costs'!H42</f>
        <v>0</v>
      </c>
      <c r="N42" s="25" t="s">
        <v>341</v>
      </c>
      <c r="O42" s="25" t="s">
        <v>342</v>
      </c>
      <c r="P42" s="50" t="s">
        <v>343</v>
      </c>
      <c r="Q42" s="50"/>
      <c r="R42" s="25"/>
      <c r="S42" s="113"/>
    </row>
    <row r="43" spans="1:19" s="27" customFormat="1" ht="36.000000" customHeight="1">
      <c r="A43" s="22">
        <v>42</v>
      </c>
      <c r="B43" s="23">
        <v>42339</v>
      </c>
      <c r="C43" s="23" t="s">
        <v>484</v>
      </c>
      <c r="D43" s="23" t="s">
        <v>345</v>
      </c>
      <c r="E43" s="24">
        <v>45</v>
      </c>
      <c r="F43" s="25" t="s">
        <v>346</v>
      </c>
      <c r="G43" s="24">
        <v>45</v>
      </c>
      <c r="H43" s="25">
        <v>14</v>
      </c>
      <c r="I43" s="24"/>
      <c r="J43" s="24"/>
      <c r="K43" s="25" t="s">
        <v>347</v>
      </c>
      <c r="L43" s="25" t="s">
        <v>348</v>
      </c>
      <c r="M43" s="18">
        <f>'Running Costs'!H43</f>
        <v>0</v>
      </c>
      <c r="N43" s="25" t="s">
        <v>349</v>
      </c>
      <c r="O43" s="25" t="s">
        <v>350</v>
      </c>
      <c r="P43" s="50" t="s">
        <v>351</v>
      </c>
      <c r="Q43" s="50"/>
      <c r="R43" s="25"/>
      <c r="S43" s="113"/>
    </row>
    <row r="44" spans="1:19" s="27" customFormat="1">
      <c r="A44" s="22">
        <v>43</v>
      </c>
      <c r="B44" s="29">
        <v>42340</v>
      </c>
      <c r="C44" s="29" t="s">
        <v>510</v>
      </c>
      <c r="D44" s="29" t="s">
        <v>501</v>
      </c>
      <c r="E44" s="30"/>
      <c r="F44" s="31" t="s">
        <v>355</v>
      </c>
      <c r="G44" s="30"/>
      <c r="H44" s="31"/>
      <c r="I44" s="30"/>
      <c r="J44" s="30"/>
      <c r="K44" s="31" t="s">
        <v>355</v>
      </c>
      <c r="L44" s="31" t="s">
        <v>356</v>
      </c>
      <c r="M44" s="18">
        <f>'Running Costs'!H44</f>
        <v>0</v>
      </c>
      <c r="N44" s="31"/>
      <c r="O44" s="31" t="s">
        <v>357</v>
      </c>
      <c r="P44" s="51"/>
      <c r="Q44" s="51"/>
      <c r="R44" s="25"/>
      <c r="S44" s="113"/>
    </row>
    <row r="45" spans="1:19" s="27" customFormat="1" ht="24.000000" customHeight="1">
      <c r="A45" s="22">
        <v>44</v>
      </c>
      <c r="B45" s="23">
        <v>42341</v>
      </c>
      <c r="C45" s="23" t="s">
        <v>494</v>
      </c>
      <c r="D45" s="23" t="s">
        <v>359</v>
      </c>
      <c r="E45" s="24">
        <v>20</v>
      </c>
      <c r="F45" s="25" t="s">
        <v>360</v>
      </c>
      <c r="G45" s="24">
        <v>20</v>
      </c>
      <c r="H45" s="25">
        <v>7</v>
      </c>
      <c r="I45" s="24"/>
      <c r="J45" s="24"/>
      <c r="K45" s="25" t="s">
        <v>361</v>
      </c>
      <c r="L45" s="25" t="s">
        <v>363</v>
      </c>
      <c r="M45" s="18">
        <f>'Running Costs'!H45</f>
        <v>0</v>
      </c>
      <c r="N45" s="25" t="s">
        <v>363</v>
      </c>
      <c r="O45" s="25" t="s">
        <v>364</v>
      </c>
      <c r="P45" s="50" t="s">
        <v>365</v>
      </c>
      <c r="Q45" s="50"/>
      <c r="R45" s="25"/>
      <c r="S45" s="113"/>
    </row>
    <row r="46" spans="1:19" s="27" customFormat="1" ht="24.000000" customHeight="1">
      <c r="A46" s="22">
        <v>45</v>
      </c>
      <c r="B46" s="23">
        <v>42342</v>
      </c>
      <c r="C46" s="23" t="s">
        <v>458</v>
      </c>
      <c r="D46" s="23" t="s">
        <v>367</v>
      </c>
      <c r="E46" s="24">
        <v>39</v>
      </c>
      <c r="F46" s="25" t="s">
        <v>368</v>
      </c>
      <c r="G46" s="24">
        <v>39</v>
      </c>
      <c r="H46" s="25">
        <v>13</v>
      </c>
      <c r="I46" s="24"/>
      <c r="J46" s="24"/>
      <c r="K46" s="25" t="s">
        <v>369</v>
      </c>
      <c r="L46" s="25" t="s">
        <v>370</v>
      </c>
      <c r="M46" s="18">
        <f>'Running Costs'!H46</f>
        <v>0</v>
      </c>
      <c r="N46" s="25" t="s">
        <v>371</v>
      </c>
      <c r="O46" s="25" t="s">
        <v>372</v>
      </c>
      <c r="P46" s="50" t="s">
        <v>373</v>
      </c>
      <c r="Q46" s="50"/>
      <c r="R46" s="25"/>
      <c r="S46" s="113"/>
    </row>
    <row r="47" spans="1:19" s="27" customFormat="1" ht="66.000000" customHeight="1">
      <c r="A47" s="22">
        <v>46</v>
      </c>
      <c r="B47" s="23">
        <v>42343</v>
      </c>
      <c r="C47" s="23" t="s">
        <v>518</v>
      </c>
      <c r="D47" s="23" t="s">
        <v>375</v>
      </c>
      <c r="E47" s="24">
        <v>18</v>
      </c>
      <c r="F47" s="25" t="s">
        <v>376</v>
      </c>
      <c r="G47" s="24">
        <v>18</v>
      </c>
      <c r="H47" s="25">
        <v>6</v>
      </c>
      <c r="I47" s="24"/>
      <c r="J47" s="24"/>
      <c r="K47" s="25" t="s">
        <v>377</v>
      </c>
      <c r="L47" s="25" t="s">
        <v>378</v>
      </c>
      <c r="M47" s="18">
        <f>'Running Costs'!H47</f>
        <v>0</v>
      </c>
      <c r="N47" s="25" t="s">
        <v>379</v>
      </c>
      <c r="O47" s="25" t="s">
        <v>380</v>
      </c>
      <c r="P47" s="50" t="s">
        <v>381</v>
      </c>
      <c r="Q47" s="50" t="s">
        <v>386</v>
      </c>
      <c r="R47" s="25"/>
      <c r="S47" s="113"/>
    </row>
    <row r="48" spans="1:19" s="27" customFormat="1" ht="36.000000" customHeight="1">
      <c r="A48" s="22">
        <v>47</v>
      </c>
      <c r="B48" s="29">
        <v>42344</v>
      </c>
      <c r="C48" s="29" t="s">
        <v>383</v>
      </c>
      <c r="D48" s="29" t="s">
        <v>385</v>
      </c>
      <c r="E48" s="30"/>
      <c r="F48" s="29" t="s">
        <v>385</v>
      </c>
      <c r="G48" s="30"/>
      <c r="H48" s="31"/>
      <c r="I48" s="30"/>
      <c r="J48" s="30"/>
      <c r="K48" s="31"/>
      <c r="L48" s="31"/>
      <c r="M48" s="18">
        <f>'Running Costs'!H48</f>
        <v>0</v>
      </c>
      <c r="N48" s="31"/>
      <c r="O48" s="31"/>
      <c r="P48" s="51"/>
      <c r="Q48" s="50" t="s">
        <v>386</v>
      </c>
      <c r="R48" s="25"/>
      <c r="S48" s="113"/>
    </row>
    <row r="49" spans="1:19" s="27" customFormat="1" ht="168.000000" customHeight="1">
      <c r="A49" s="22">
        <v>48</v>
      </c>
      <c r="B49" s="23">
        <v>42345</v>
      </c>
      <c r="C49" s="23" t="s">
        <v>528</v>
      </c>
      <c r="D49" s="23" t="s">
        <v>388</v>
      </c>
      <c r="E49" s="24">
        <f>9.5+12+7.5</f>
        <v>29</v>
      </c>
      <c r="F49" s="25" t="s">
        <v>389</v>
      </c>
      <c r="G49" s="24">
        <f>21.5+7.5</f>
        <v>29</v>
      </c>
      <c r="H49" s="25">
        <f>7+1.5</f>
        <v>8.5</v>
      </c>
      <c r="I49" s="24"/>
      <c r="J49" s="24"/>
      <c r="K49" s="25" t="s">
        <v>390</v>
      </c>
      <c r="L49" s="25" t="s">
        <v>391</v>
      </c>
      <c r="M49" s="18">
        <f>'Running Costs'!H49</f>
        <v>0</v>
      </c>
      <c r="N49" s="25" t="s">
        <v>392</v>
      </c>
      <c r="O49" s="25" t="s">
        <v>393</v>
      </c>
      <c r="P49" s="50" t="s">
        <v>394</v>
      </c>
      <c r="Q49" s="50"/>
      <c r="R49" s="25"/>
      <c r="S49" s="113"/>
    </row>
    <row r="50" spans="1:19" s="27" customFormat="1" ht="36.000000" customHeight="1">
      <c r="A50" s="22">
        <v>49</v>
      </c>
      <c r="B50" s="23">
        <v>42346</v>
      </c>
      <c r="C50" s="23" t="s">
        <v>484</v>
      </c>
      <c r="D50" s="23" t="s">
        <v>396</v>
      </c>
      <c r="E50" s="24">
        <v>17</v>
      </c>
      <c r="F50" s="25" t="s">
        <v>397</v>
      </c>
      <c r="G50" s="24">
        <v>17</v>
      </c>
      <c r="H50" s="25">
        <v>5</v>
      </c>
      <c r="I50" s="66"/>
      <c r="J50" s="66"/>
      <c r="K50" s="27" t="s">
        <v>398</v>
      </c>
      <c r="L50" s="25" t="s">
        <v>399</v>
      </c>
      <c r="M50" s="18">
        <f>'Running Costs'!H50</f>
        <v>0</v>
      </c>
      <c r="N50" s="25" t="s">
        <v>400</v>
      </c>
      <c r="O50" s="25" t="s">
        <v>487</v>
      </c>
      <c r="P50" s="50" t="s">
        <v>414</v>
      </c>
      <c r="Q50" s="50"/>
      <c r="R50" s="25"/>
      <c r="S50" s="113"/>
    </row>
    <row r="51" spans="1:19" s="27" customFormat="1" ht="36.000000" customHeight="1">
      <c r="A51" s="22">
        <v>50</v>
      </c>
      <c r="B51" s="23">
        <v>42347</v>
      </c>
      <c r="C51" s="23" t="s">
        <v>490</v>
      </c>
      <c r="D51" s="23" t="s">
        <v>404</v>
      </c>
      <c r="E51" s="24">
        <v>37</v>
      </c>
      <c r="F51" s="27" t="s">
        <v>405</v>
      </c>
      <c r="G51" s="24">
        <v>37</v>
      </c>
      <c r="H51" s="25">
        <v>10</v>
      </c>
      <c r="I51" s="24"/>
      <c r="J51" s="24"/>
      <c r="K51" s="25"/>
      <c r="L51" s="25"/>
      <c r="M51" s="18">
        <f>'Running Costs'!H51</f>
        <v>0</v>
      </c>
      <c r="N51" s="25"/>
      <c r="O51" s="25" t="s">
        <v>487</v>
      </c>
      <c r="P51" s="50" t="s">
        <v>414</v>
      </c>
      <c r="Q51" s="50"/>
      <c r="R51" s="25"/>
      <c r="S51" s="113"/>
    </row>
    <row r="52" spans="1:19" s="27" customFormat="1" ht="36.000000" customHeight="1">
      <c r="A52" s="22">
        <v>51</v>
      </c>
      <c r="B52" s="23">
        <v>42348</v>
      </c>
      <c r="C52" s="23" t="s">
        <v>494</v>
      </c>
      <c r="D52" s="23" t="s">
        <v>409</v>
      </c>
      <c r="E52" s="24">
        <f>16+21</f>
        <v>37</v>
      </c>
      <c r="F52" s="25"/>
      <c r="G52" s="24">
        <v>37</v>
      </c>
      <c r="H52" s="25">
        <v>10</v>
      </c>
      <c r="I52" s="66"/>
      <c r="J52" s="66"/>
      <c r="K52" s="27" t="s">
        <v>410</v>
      </c>
      <c r="L52" s="25" t="s">
        <v>411</v>
      </c>
      <c r="M52" s="18">
        <f>'Running Costs'!H52</f>
        <v>0</v>
      </c>
      <c r="N52" s="25" t="s">
        <v>412</v>
      </c>
      <c r="O52" s="25" t="s">
        <v>487</v>
      </c>
      <c r="P52" s="50" t="s">
        <v>414</v>
      </c>
      <c r="Q52" s="50"/>
      <c r="R52" s="25"/>
      <c r="S52" s="113"/>
    </row>
    <row r="53" spans="1:19" s="27" customFormat="1" ht="120.000000" customHeight="1">
      <c r="A53" s="22">
        <v>52</v>
      </c>
      <c r="B53" s="23">
        <v>42349</v>
      </c>
      <c r="C53" s="23" t="s">
        <v>458</v>
      </c>
      <c r="D53" s="23" t="s">
        <v>416</v>
      </c>
      <c r="E53" s="24">
        <v>41</v>
      </c>
      <c r="F53" s="25" t="s">
        <v>417</v>
      </c>
      <c r="G53" s="24">
        <v>41</v>
      </c>
      <c r="H53" s="25">
        <v>10</v>
      </c>
      <c r="I53" s="66"/>
      <c r="J53" s="66"/>
      <c r="K53" s="27" t="s">
        <v>418</v>
      </c>
      <c r="L53" s="25" t="s">
        <v>419</v>
      </c>
      <c r="M53" s="18">
        <f>'Running Costs'!H53</f>
        <v>0</v>
      </c>
      <c r="N53" s="25" t="s">
        <v>420</v>
      </c>
      <c r="O53" s="25" t="s">
        <v>487</v>
      </c>
      <c r="P53" s="50" t="s">
        <v>422</v>
      </c>
      <c r="Q53" s="50"/>
      <c r="R53" s="25"/>
      <c r="S53" s="113"/>
    </row>
    <row r="54" spans="1:19" s="27" customFormat="1" ht="30.000000" customHeight="1">
      <c r="A54" s="22">
        <v>53</v>
      </c>
      <c r="B54" s="23">
        <v>42350</v>
      </c>
      <c r="C54" s="23" t="s">
        <v>518</v>
      </c>
      <c r="D54" s="23" t="s">
        <v>434</v>
      </c>
      <c r="E54" s="24">
        <v>69</v>
      </c>
      <c r="F54" s="25" t="s">
        <v>425</v>
      </c>
      <c r="G54" s="24">
        <f>10+11.5+7</f>
        <v>28.5</v>
      </c>
      <c r="H54" s="25">
        <v>5.5</v>
      </c>
      <c r="I54" s="24"/>
      <c r="J54" s="24"/>
      <c r="K54" s="33" t="s">
        <v>426</v>
      </c>
      <c r="L54" s="25"/>
      <c r="M54" s="18">
        <f>'Running Costs'!H54</f>
        <v>0</v>
      </c>
      <c r="N54" s="25"/>
      <c r="O54" s="25" t="s">
        <v>432</v>
      </c>
      <c r="P54" s="50" t="s">
        <v>428</v>
      </c>
      <c r="Q54" s="50"/>
      <c r="R54" s="25"/>
      <c r="S54" s="113"/>
    </row>
    <row r="55" spans="1:19" s="27" customFormat="1" ht="24.000000" customHeight="1">
      <c r="A55" s="22">
        <v>54</v>
      </c>
      <c r="B55" s="23">
        <v>42351</v>
      </c>
      <c r="C55" s="23" t="s">
        <v>523</v>
      </c>
      <c r="D55" s="23" t="s">
        <v>434</v>
      </c>
      <c r="E55" s="24"/>
      <c r="F55" s="25" t="s">
        <v>431</v>
      </c>
      <c r="G55" s="24">
        <v>26.5</v>
      </c>
      <c r="H55" s="25">
        <v>5</v>
      </c>
      <c r="I55" s="24"/>
      <c r="J55" s="24"/>
      <c r="K55" s="25"/>
      <c r="L55" s="25"/>
      <c r="M55" s="18">
        <f>'Running Costs'!H55</f>
        <v>0</v>
      </c>
      <c r="N55" s="25"/>
      <c r="O55" s="25" t="s">
        <v>432</v>
      </c>
      <c r="P55" s="50"/>
      <c r="Q55" s="50"/>
      <c r="R55" s="25"/>
      <c r="S55" s="113"/>
    </row>
    <row r="56" spans="1:19" s="27" customFormat="1" ht="24.000000" customHeight="1">
      <c r="A56" s="22">
        <v>55</v>
      </c>
      <c r="B56" s="23">
        <v>42352</v>
      </c>
      <c r="C56" s="23" t="s">
        <v>528</v>
      </c>
      <c r="D56" s="23" t="s">
        <v>434</v>
      </c>
      <c r="E56" s="24"/>
      <c r="F56" s="25" t="s">
        <v>435</v>
      </c>
      <c r="G56" s="24">
        <v>24</v>
      </c>
      <c r="H56" s="25">
        <v>5</v>
      </c>
      <c r="I56" s="24"/>
      <c r="J56" s="24"/>
      <c r="K56" s="25" t="s">
        <v>436</v>
      </c>
      <c r="L56" s="25"/>
      <c r="M56" s="18">
        <f>'Running Costs'!H56</f>
        <v>0</v>
      </c>
      <c r="N56" s="25"/>
      <c r="O56" s="25" t="s">
        <v>437</v>
      </c>
      <c r="P56" s="50" t="s">
        <v>438</v>
      </c>
      <c r="Q56" s="50"/>
      <c r="R56" s="25"/>
      <c r="S56" s="113"/>
    </row>
    <row r="57" spans="1:19" s="27" customFormat="1" ht="24.000000" customHeight="1">
      <c r="A57" s="22">
        <v>56</v>
      </c>
      <c r="B57" s="23">
        <v>42353</v>
      </c>
      <c r="C57" s="23" t="s">
        <v>484</v>
      </c>
      <c r="D57" s="23" t="s">
        <v>440</v>
      </c>
      <c r="E57" s="24">
        <f>28+10</f>
        <v>38</v>
      </c>
      <c r="F57" s="25" t="s">
        <v>441</v>
      </c>
      <c r="G57" s="24">
        <f>28+10</f>
        <v>38</v>
      </c>
      <c r="H57" s="25">
        <v>10</v>
      </c>
      <c r="I57" s="24"/>
      <c r="J57" s="24"/>
      <c r="K57" s="25" t="s">
        <v>442</v>
      </c>
      <c r="L57" s="25" t="s">
        <v>443</v>
      </c>
      <c r="M57" s="18">
        <f>'Running Costs'!H57</f>
        <v>0</v>
      </c>
      <c r="N57" s="25"/>
      <c r="O57" s="25"/>
      <c r="P57" s="50" t="s">
        <v>444</v>
      </c>
      <c r="Q57" s="50"/>
      <c r="R57" s="25"/>
      <c r="S57" s="113"/>
    </row>
    <row r="58" spans="1:19" s="27" customFormat="1" ht="24.000000" customHeight="1">
      <c r="A58" s="22">
        <v>57</v>
      </c>
      <c r="B58" s="23">
        <v>42354</v>
      </c>
      <c r="C58" s="23" t="s">
        <v>490</v>
      </c>
      <c r="D58" s="23" t="s">
        <v>446</v>
      </c>
      <c r="E58" s="24">
        <f>17+19</f>
        <v>36</v>
      </c>
      <c r="F58" s="25" t="s">
        <v>447</v>
      </c>
      <c r="G58" s="24">
        <f>17+19</f>
        <v>36</v>
      </c>
      <c r="H58" s="25">
        <v>11</v>
      </c>
      <c r="I58" s="24"/>
      <c r="J58" s="24"/>
      <c r="K58" s="25" t="s">
        <v>448</v>
      </c>
      <c r="L58" s="25"/>
      <c r="M58" s="18">
        <f>'Running Costs'!H58</f>
        <v>0</v>
      </c>
      <c r="N58" s="25" t="s">
        <v>449</v>
      </c>
      <c r="O58" s="25"/>
      <c r="P58" s="50" t="s">
        <v>450</v>
      </c>
      <c r="Q58" s="50"/>
      <c r="R58" s="25"/>
      <c r="S58" s="113"/>
    </row>
    <row r="59" spans="1:19" s="27" customFormat="1" ht="24.000000" customHeight="1">
      <c r="A59" s="22">
        <v>58</v>
      </c>
      <c r="B59" s="23">
        <v>42355</v>
      </c>
      <c r="C59" s="23" t="s">
        <v>494</v>
      </c>
      <c r="D59" s="23" t="s">
        <v>452</v>
      </c>
      <c r="E59" s="24">
        <v>22</v>
      </c>
      <c r="F59" s="25" t="s">
        <v>453</v>
      </c>
      <c r="G59" s="24">
        <v>22</v>
      </c>
      <c r="H59" s="25">
        <v>6</v>
      </c>
      <c r="I59" s="24"/>
      <c r="J59" s="24"/>
      <c r="K59" s="25" t="s">
        <v>454</v>
      </c>
      <c r="L59" s="25"/>
      <c r="M59" s="18">
        <f>'Running Costs'!H59</f>
        <v>0</v>
      </c>
      <c r="N59" s="25" t="s">
        <v>455</v>
      </c>
      <c r="O59" s="25" t="s">
        <v>456</v>
      </c>
      <c r="P59" s="50" t="s">
        <v>457</v>
      </c>
      <c r="Q59" s="50"/>
      <c r="R59" s="25"/>
      <c r="S59" s="113"/>
    </row>
    <row r="60" spans="1:19" s="27" customFormat="1" ht="24.000000" customHeight="1">
      <c r="A60" s="22">
        <v>59</v>
      </c>
      <c r="B60" s="23">
        <v>42356</v>
      </c>
      <c r="C60" s="23" t="s">
        <v>458</v>
      </c>
      <c r="D60" s="23" t="s">
        <v>459</v>
      </c>
      <c r="E60" s="24">
        <f>26+17</f>
        <v>43</v>
      </c>
      <c r="F60" s="25" t="s">
        <v>460</v>
      </c>
      <c r="G60" s="24">
        <v>43</v>
      </c>
      <c r="H60" s="25">
        <v>13</v>
      </c>
      <c r="I60" s="24"/>
      <c r="J60" s="24"/>
      <c r="K60" s="25" t="s">
        <v>461</v>
      </c>
      <c r="L60" s="25"/>
      <c r="M60" s="18">
        <f>'Running Costs'!H60</f>
        <v>0</v>
      </c>
      <c r="N60" s="25" t="s">
        <v>462</v>
      </c>
      <c r="O60" s="25" t="s">
        <v>463</v>
      </c>
      <c r="P60" s="50" t="s">
        <v>464</v>
      </c>
      <c r="Q60" s="50"/>
      <c r="R60" s="25"/>
      <c r="S60" s="113"/>
    </row>
    <row r="61" spans="1:19" s="27" customFormat="1" ht="24.000000" customHeight="1">
      <c r="A61" s="22">
        <v>60</v>
      </c>
      <c r="B61" s="23">
        <v>42357</v>
      </c>
      <c r="C61" s="23" t="s">
        <v>518</v>
      </c>
      <c r="D61" s="23" t="s">
        <v>466</v>
      </c>
      <c r="E61" s="24">
        <v>17</v>
      </c>
      <c r="F61" s="25" t="s">
        <v>467</v>
      </c>
      <c r="G61" s="24">
        <v>17</v>
      </c>
      <c r="H61" s="25">
        <v>4</v>
      </c>
      <c r="I61" s="24"/>
      <c r="J61" s="24"/>
      <c r="K61" s="25" t="s">
        <v>468</v>
      </c>
      <c r="L61" s="25"/>
      <c r="M61" s="18">
        <f>'Running Costs'!H61</f>
        <v>0</v>
      </c>
      <c r="N61" s="25" t="s">
        <v>469</v>
      </c>
      <c r="O61" s="25" t="s">
        <v>470</v>
      </c>
      <c r="P61" s="50" t="s">
        <v>471</v>
      </c>
      <c r="Q61" s="50"/>
      <c r="R61" s="25"/>
      <c r="S61" s="113"/>
    </row>
    <row r="62" spans="1:19" s="27" customFormat="1">
      <c r="A62" s="22">
        <v>61</v>
      </c>
      <c r="B62" s="23">
        <v>42358</v>
      </c>
      <c r="C62" s="23" t="s">
        <v>523</v>
      </c>
      <c r="D62" s="23" t="s">
        <v>473</v>
      </c>
      <c r="E62" s="24">
        <v>47</v>
      </c>
      <c r="F62" s="25" t="s">
        <v>474</v>
      </c>
      <c r="G62" s="24">
        <v>16</v>
      </c>
      <c r="H62" s="25">
        <v>8</v>
      </c>
      <c r="I62" s="24"/>
      <c r="J62" s="24"/>
      <c r="K62" s="25" t="s">
        <v>475</v>
      </c>
      <c r="L62" s="25"/>
      <c r="M62" s="18">
        <f>'Running Costs'!H62</f>
        <v>0</v>
      </c>
      <c r="N62" s="25" t="s">
        <v>476</v>
      </c>
      <c r="O62" s="25"/>
      <c r="P62" s="50"/>
      <c r="Q62" s="50" t="s">
        <v>477</v>
      </c>
      <c r="R62" s="25"/>
      <c r="S62" s="113"/>
    </row>
    <row r="63" spans="1:19" s="27" customFormat="1">
      <c r="A63" s="22">
        <v>62</v>
      </c>
      <c r="B63" s="23">
        <v>42359</v>
      </c>
      <c r="C63" s="23" t="s">
        <v>528</v>
      </c>
      <c r="D63" s="23" t="s">
        <v>479</v>
      </c>
      <c r="E63" s="24"/>
      <c r="F63" s="25" t="s">
        <v>480</v>
      </c>
      <c r="G63" s="24">
        <v>13</v>
      </c>
      <c r="H63" s="25">
        <v>8</v>
      </c>
      <c r="I63" s="24"/>
      <c r="J63" s="24"/>
      <c r="K63" s="25" t="s">
        <v>487</v>
      </c>
      <c r="L63" s="25"/>
      <c r="M63" s="18">
        <f>'Running Costs'!H63</f>
        <v>0</v>
      </c>
      <c r="N63" s="25" t="s">
        <v>482</v>
      </c>
      <c r="O63" s="25"/>
      <c r="P63" s="50"/>
      <c r="Q63" s="50" t="s">
        <v>483</v>
      </c>
      <c r="R63" s="25"/>
      <c r="S63" s="113"/>
    </row>
    <row r="64" spans="1:19" s="27" customFormat="1" ht="48.000000" customHeight="1">
      <c r="A64" s="22">
        <v>63</v>
      </c>
      <c r="B64" s="23">
        <v>42360</v>
      </c>
      <c r="C64" s="23" t="s">
        <v>484</v>
      </c>
      <c r="D64" s="23" t="s">
        <v>485</v>
      </c>
      <c r="E64" s="24"/>
      <c r="F64" s="25" t="s">
        <v>486</v>
      </c>
      <c r="G64" s="24">
        <v>18</v>
      </c>
      <c r="H64" s="25">
        <v>8</v>
      </c>
      <c r="I64" s="24"/>
      <c r="J64" s="24"/>
      <c r="K64" s="25" t="s">
        <v>487</v>
      </c>
      <c r="L64" s="25"/>
      <c r="M64" s="18">
        <f>'Running Costs'!H64</f>
        <v>0</v>
      </c>
      <c r="N64" s="25" t="s">
        <v>488</v>
      </c>
      <c r="O64" s="25"/>
      <c r="P64" s="50"/>
      <c r="Q64" s="50" t="s">
        <v>489</v>
      </c>
      <c r="R64" s="25"/>
      <c r="S64" s="113"/>
    </row>
    <row r="65" spans="1:19" s="27" customFormat="1">
      <c r="A65" s="22">
        <v>64</v>
      </c>
      <c r="B65" s="23">
        <v>42361</v>
      </c>
      <c r="C65" s="23" t="s">
        <v>490</v>
      </c>
      <c r="D65" s="23" t="s">
        <v>491</v>
      </c>
      <c r="E65" s="24">
        <v>14</v>
      </c>
      <c r="F65" s="25" t="s">
        <v>492</v>
      </c>
      <c r="G65" s="24">
        <v>14</v>
      </c>
      <c r="H65" s="25">
        <v>4</v>
      </c>
      <c r="I65" s="24"/>
      <c r="J65" s="24"/>
      <c r="K65" s="25"/>
      <c r="L65" s="25"/>
      <c r="M65" s="18">
        <f>'Running Costs'!H65</f>
        <v>0</v>
      </c>
      <c r="N65" s="25"/>
      <c r="O65" s="25" t="s">
        <v>493</v>
      </c>
      <c r="P65" s="50"/>
      <c r="Q65" s="50"/>
      <c r="R65" s="25"/>
      <c r="S65" s="113"/>
    </row>
    <row r="66" spans="1:19" s="27" customFormat="1">
      <c r="A66" s="22">
        <v>65</v>
      </c>
      <c r="B66" s="23">
        <v>42362</v>
      </c>
      <c r="C66" s="23" t="s">
        <v>494</v>
      </c>
      <c r="D66" s="23" t="s">
        <v>495</v>
      </c>
      <c r="E66" s="24">
        <v>22</v>
      </c>
      <c r="F66" s="25" t="s">
        <v>496</v>
      </c>
      <c r="G66" s="24">
        <v>22</v>
      </c>
      <c r="H66" s="25">
        <v>7</v>
      </c>
      <c r="I66" s="24"/>
      <c r="J66" s="24"/>
      <c r="K66" s="25"/>
      <c r="L66" s="25"/>
      <c r="M66" s="18">
        <f>'Running Costs'!H66</f>
        <v>0</v>
      </c>
      <c r="N66" s="25"/>
      <c r="O66" s="25" t="s">
        <v>497</v>
      </c>
      <c r="P66" s="50"/>
      <c r="Q66" s="50"/>
      <c r="R66" s="25"/>
      <c r="S66" s="113"/>
    </row>
    <row r="67" spans="1:19" s="27" customFormat="1">
      <c r="A67" s="22">
        <v>66</v>
      </c>
      <c r="B67" s="29">
        <v>42363</v>
      </c>
      <c r="C67" s="29" t="s">
        <v>498</v>
      </c>
      <c r="D67" s="29" t="s">
        <v>501</v>
      </c>
      <c r="E67" s="30"/>
      <c r="F67" s="31"/>
      <c r="G67" s="30"/>
      <c r="H67" s="31"/>
      <c r="I67" s="30"/>
      <c r="J67" s="30"/>
      <c r="K67" s="31"/>
      <c r="L67" s="31"/>
      <c r="M67" s="18">
        <f>'Running Costs'!H67</f>
        <v>0</v>
      </c>
      <c r="N67" s="31"/>
      <c r="O67" s="31"/>
      <c r="P67" s="51"/>
      <c r="Q67" s="51"/>
      <c r="R67" s="25"/>
      <c r="S67" s="113"/>
    </row>
    <row r="68" spans="1:19" s="27" customFormat="1">
      <c r="A68" s="22">
        <v>67</v>
      </c>
      <c r="B68" s="29">
        <v>42364</v>
      </c>
      <c r="C68" s="29" t="s">
        <v>500</v>
      </c>
      <c r="D68" s="29" t="s">
        <v>501</v>
      </c>
      <c r="E68" s="30"/>
      <c r="F68" s="31"/>
      <c r="G68" s="30"/>
      <c r="H68" s="31"/>
      <c r="I68" s="30"/>
      <c r="J68" s="30"/>
      <c r="K68" s="31"/>
      <c r="L68" s="31"/>
      <c r="M68" s="18">
        <f>'Running Costs'!H68</f>
        <v>0</v>
      </c>
      <c r="N68" s="31"/>
      <c r="O68" s="31"/>
      <c r="P68" s="51"/>
      <c r="Q68" s="51"/>
      <c r="R68" s="25"/>
      <c r="S68" s="113"/>
    </row>
    <row r="69" spans="1:19" s="27" customFormat="1" ht="48.000000" customHeight="1">
      <c r="A69" s="22">
        <v>68</v>
      </c>
      <c r="B69" s="23">
        <v>42365</v>
      </c>
      <c r="C69" s="23" t="s">
        <v>523</v>
      </c>
      <c r="D69" s="25" t="s">
        <v>503</v>
      </c>
      <c r="E69" s="24">
        <f>8+9+1.5</f>
        <v>18.5</v>
      </c>
      <c r="F69" s="25" t="s">
        <v>504</v>
      </c>
      <c r="G69" s="24">
        <v>18.5</v>
      </c>
      <c r="H69" s="25">
        <v>6</v>
      </c>
      <c r="I69" s="24"/>
      <c r="J69" s="24"/>
      <c r="K69" s="25"/>
      <c r="L69" s="25"/>
      <c r="M69" s="18">
        <f>'Running Costs'!H69</f>
        <v>0</v>
      </c>
      <c r="N69" s="25"/>
      <c r="O69" s="25"/>
      <c r="P69" s="50"/>
      <c r="Q69" s="50"/>
      <c r="R69" s="25"/>
      <c r="S69" s="113"/>
    </row>
    <row r="70" spans="1:19" s="27" customFormat="1">
      <c r="A70" s="22">
        <v>69</v>
      </c>
      <c r="B70" s="23">
        <v>42366</v>
      </c>
      <c r="C70" s="23" t="s">
        <v>528</v>
      </c>
      <c r="D70" s="23" t="s">
        <v>506</v>
      </c>
      <c r="E70" s="24">
        <v>38</v>
      </c>
      <c r="F70" s="25" t="s">
        <v>507</v>
      </c>
      <c r="G70" s="24">
        <v>38</v>
      </c>
      <c r="H70" s="25">
        <v>11</v>
      </c>
      <c r="I70" s="24"/>
      <c r="J70" s="24"/>
      <c r="K70" s="25"/>
      <c r="L70" s="25"/>
      <c r="M70" s="18">
        <f>'Running Costs'!H70</f>
        <v>0</v>
      </c>
      <c r="N70" s="25"/>
      <c r="O70" s="25"/>
      <c r="P70" s="50"/>
      <c r="Q70" s="50"/>
      <c r="R70" s="25"/>
      <c r="S70" s="113"/>
    </row>
    <row r="71" spans="1:19" s="27" customFormat="1" ht="24.000000" customHeight="1">
      <c r="A71" s="22">
        <v>70</v>
      </c>
      <c r="B71" s="29">
        <v>42367</v>
      </c>
      <c r="C71" s="29" t="s">
        <v>508</v>
      </c>
      <c r="D71" s="29" t="s">
        <v>509</v>
      </c>
      <c r="E71" s="30"/>
      <c r="F71" s="31"/>
      <c r="G71" s="30"/>
      <c r="H71" s="31"/>
      <c r="I71" s="30"/>
      <c r="J71" s="30"/>
      <c r="K71" s="31"/>
      <c r="L71" s="31"/>
      <c r="M71" s="18">
        <f>'Running Costs'!H71</f>
        <v>0</v>
      </c>
      <c r="N71" s="31"/>
      <c r="O71" s="31"/>
      <c r="P71" s="51"/>
      <c r="Q71" s="51"/>
      <c r="R71" s="25"/>
      <c r="S71" s="113"/>
    </row>
    <row r="72" spans="1:19" s="27" customFormat="1">
      <c r="A72" s="22">
        <v>71</v>
      </c>
      <c r="B72" s="29">
        <v>42368</v>
      </c>
      <c r="C72" s="29" t="s">
        <v>510</v>
      </c>
      <c r="D72" s="29" t="s">
        <v>511</v>
      </c>
      <c r="E72" s="30"/>
      <c r="F72" s="31"/>
      <c r="G72" s="30"/>
      <c r="H72" s="31"/>
      <c r="I72" s="30"/>
      <c r="J72" s="30"/>
      <c r="K72" s="31"/>
      <c r="L72" s="31"/>
      <c r="M72" s="18">
        <f>'Running Costs'!H72</f>
        <v>0</v>
      </c>
      <c r="N72" s="31"/>
      <c r="O72" s="31"/>
      <c r="P72" s="51"/>
      <c r="Q72" s="51"/>
      <c r="R72" s="25"/>
      <c r="S72" s="113"/>
    </row>
    <row r="73" spans="1:19" s="27" customFormat="1">
      <c r="A73" s="22">
        <v>72</v>
      </c>
      <c r="B73" s="29">
        <v>42369</v>
      </c>
      <c r="C73" s="29" t="s">
        <v>512</v>
      </c>
      <c r="D73" s="29" t="s">
        <v>513</v>
      </c>
      <c r="E73" s="30"/>
      <c r="F73" s="31"/>
      <c r="G73" s="30"/>
      <c r="H73" s="31"/>
      <c r="I73" s="30"/>
      <c r="J73" s="30"/>
      <c r="K73" s="31"/>
      <c r="L73" s="31"/>
      <c r="M73" s="18">
        <f>'Running Costs'!H73</f>
        <v>0</v>
      </c>
      <c r="N73" s="31"/>
      <c r="O73" s="31"/>
      <c r="P73" s="51"/>
      <c r="Q73" s="51"/>
      <c r="R73" s="25"/>
      <c r="S73" s="113"/>
    </row>
    <row r="74" spans="1:19" s="27" customFormat="1" ht="60.000000" customHeight="1">
      <c r="A74" s="22">
        <v>73</v>
      </c>
      <c r="B74" s="29">
        <v>42370</v>
      </c>
      <c r="C74" s="29" t="s">
        <v>514</v>
      </c>
      <c r="D74" s="29" t="s">
        <v>515</v>
      </c>
      <c r="E74" s="30"/>
      <c r="F74" s="31"/>
      <c r="G74" s="30"/>
      <c r="H74" s="31"/>
      <c r="I74" s="30"/>
      <c r="J74" s="30"/>
      <c r="K74" s="31"/>
      <c r="L74" s="31"/>
      <c r="M74" s="18">
        <f>'Running Costs'!H74</f>
        <v>0</v>
      </c>
      <c r="N74" s="31" t="s">
        <v>516</v>
      </c>
      <c r="O74" s="31" t="s">
        <v>517</v>
      </c>
      <c r="P74" s="51"/>
      <c r="Q74" s="51"/>
      <c r="R74" s="25"/>
      <c r="S74" s="113"/>
    </row>
    <row r="75" spans="1:19" s="27" customFormat="1" ht="36.000000" customHeight="1">
      <c r="A75" s="22">
        <v>74</v>
      </c>
      <c r="B75" s="23">
        <v>42371</v>
      </c>
      <c r="C75" s="23" t="s">
        <v>518</v>
      </c>
      <c r="D75" s="23" t="s">
        <v>519</v>
      </c>
      <c r="E75" s="24">
        <v>71</v>
      </c>
      <c r="F75" s="25" t="s">
        <v>520</v>
      </c>
      <c r="G75" s="24">
        <f>4.5+10.5+11.3</f>
        <v>26.3</v>
      </c>
      <c r="H75" s="25">
        <v>8</v>
      </c>
      <c r="I75" s="24"/>
      <c r="J75" s="24"/>
      <c r="K75" s="25"/>
      <c r="L75" s="25"/>
      <c r="M75" s="18">
        <f>'Running Costs'!H75</f>
        <v>0</v>
      </c>
      <c r="N75" s="25" t="s">
        <v>521</v>
      </c>
      <c r="O75" s="25"/>
      <c r="P75" s="50"/>
      <c r="Q75" s="50" t="s">
        <v>522</v>
      </c>
      <c r="R75" s="25"/>
      <c r="S75" s="113"/>
    </row>
    <row r="76" spans="1:19" s="27" customFormat="1" ht="36.000000" customHeight="1">
      <c r="A76" s="22">
        <v>75</v>
      </c>
      <c r="B76" s="23">
        <v>42372</v>
      </c>
      <c r="C76" s="23" t="s">
        <v>523</v>
      </c>
      <c r="D76" s="23" t="s">
        <v>524</v>
      </c>
      <c r="E76" s="24"/>
      <c r="F76" s="25" t="s">
        <v>525</v>
      </c>
      <c r="G76" s="24">
        <v>23.7</v>
      </c>
      <c r="H76" s="25">
        <v>6</v>
      </c>
      <c r="I76" s="24"/>
      <c r="J76" s="24"/>
      <c r="K76" s="25"/>
      <c r="L76" s="25"/>
      <c r="M76" s="18">
        <f>'Running Costs'!H76</f>
        <v>0</v>
      </c>
      <c r="N76" s="25" t="s">
        <v>526</v>
      </c>
      <c r="O76" s="25"/>
      <c r="P76" s="50"/>
      <c r="Q76" s="50" t="s">
        <v>527</v>
      </c>
      <c r="R76" s="25"/>
      <c r="S76" s="113"/>
    </row>
    <row r="77" spans="1:19" s="27" customFormat="1" ht="36.000000" customHeight="1">
      <c r="A77" s="22">
        <v>76</v>
      </c>
      <c r="B77" s="23">
        <v>42373</v>
      </c>
      <c r="C77" s="23" t="s">
        <v>528</v>
      </c>
      <c r="D77" s="23" t="s">
        <v>529</v>
      </c>
      <c r="E77" s="24"/>
      <c r="F77" s="25" t="s">
        <v>530</v>
      </c>
      <c r="G77" s="24">
        <f>8+13</f>
        <v>21</v>
      </c>
      <c r="H77" s="25">
        <v>5.5</v>
      </c>
      <c r="I77" s="24"/>
      <c r="J77" s="24"/>
      <c r="K77" s="25"/>
      <c r="L77" s="25"/>
      <c r="M77" s="18">
        <f>'Running Costs'!H77</f>
        <v>0</v>
      </c>
      <c r="N77" s="25" t="s">
        <v>531</v>
      </c>
      <c r="O77" s="25"/>
      <c r="P77" s="50"/>
      <c r="Q77" s="50" t="s">
        <v>532</v>
      </c>
      <c r="R77" s="25"/>
      <c r="S77" s="113"/>
    </row>
    <row r="78" spans="1:19" s="27" customFormat="1" ht="24.000000" customHeight="1">
      <c r="A78" s="22">
        <v>77</v>
      </c>
      <c r="B78" s="23">
        <v>42374</v>
      </c>
      <c r="C78" s="23" t="s">
        <v>703</v>
      </c>
      <c r="D78" s="23" t="s">
        <v>534</v>
      </c>
      <c r="E78" s="24">
        <v>16</v>
      </c>
      <c r="F78" s="25" t="s">
        <v>535</v>
      </c>
      <c r="G78" s="24">
        <v>16</v>
      </c>
      <c r="H78" s="25">
        <v>4</v>
      </c>
      <c r="I78" s="24"/>
      <c r="J78" s="24"/>
      <c r="K78" s="24"/>
      <c r="L78" s="25"/>
      <c r="M78" s="18">
        <f>'Running Costs'!H78</f>
        <v>0</v>
      </c>
      <c r="N78" s="25" t="s">
        <v>536</v>
      </c>
      <c r="O78" s="25" t="s">
        <v>537</v>
      </c>
      <c r="P78" s="50"/>
      <c r="Q78" s="50"/>
      <c r="R78" s="25"/>
      <c r="S78" s="113"/>
    </row>
    <row r="79" spans="1:19" s="27" customFormat="1" ht="24.000000" customHeight="1">
      <c r="A79" s="22">
        <v>78</v>
      </c>
      <c r="B79" s="29">
        <v>42375</v>
      </c>
      <c r="C79" s="29" t="s">
        <v>607</v>
      </c>
      <c r="D79" s="29" t="s">
        <v>539</v>
      </c>
      <c r="E79" s="30"/>
      <c r="F79" s="31" t="s">
        <v>540</v>
      </c>
      <c r="G79" s="30" t="s">
        <v>541</v>
      </c>
      <c r="H79" s="31" t="s">
        <v>542</v>
      </c>
      <c r="I79" s="30"/>
      <c r="J79" s="30"/>
      <c r="K79" s="31"/>
      <c r="L79" s="31"/>
      <c r="M79" s="18">
        <f>'Running Costs'!H79</f>
        <v>0</v>
      </c>
      <c r="N79" s="31" t="s">
        <v>543</v>
      </c>
      <c r="O79" s="31" t="s">
        <v>544</v>
      </c>
      <c r="P79" s="51"/>
      <c r="Q79" s="51"/>
      <c r="R79" s="25"/>
      <c r="S79" s="113"/>
    </row>
    <row r="80" spans="1:19" s="27" customFormat="1" ht="24.000000" customHeight="1">
      <c r="A80" s="22">
        <v>79</v>
      </c>
      <c r="B80" s="23">
        <v>42376</v>
      </c>
      <c r="C80" s="23" t="s">
        <v>713</v>
      </c>
      <c r="D80" s="23" t="s">
        <v>546</v>
      </c>
      <c r="E80" s="24">
        <f>19+7</f>
        <v>26</v>
      </c>
      <c r="F80" s="25" t="s">
        <v>547</v>
      </c>
      <c r="G80" s="24">
        <v>26</v>
      </c>
      <c r="H80" s="25">
        <v>8</v>
      </c>
      <c r="I80" s="24"/>
      <c r="J80" s="24"/>
      <c r="K80" s="25"/>
      <c r="L80" s="25"/>
      <c r="M80" s="18">
        <f>'Running Costs'!H80</f>
        <v>0</v>
      </c>
      <c r="N80" s="25" t="s">
        <v>548</v>
      </c>
      <c r="O80" s="25"/>
      <c r="P80" s="50"/>
      <c r="Q80" s="50"/>
      <c r="R80" s="25"/>
      <c r="S80" s="113"/>
    </row>
    <row r="81" spans="1:19" s="27" customFormat="1">
      <c r="A81" s="22">
        <v>80</v>
      </c>
      <c r="B81" s="23">
        <v>42377</v>
      </c>
      <c r="C81" s="23" t="s">
        <v>719</v>
      </c>
      <c r="D81" s="23" t="s">
        <v>558</v>
      </c>
      <c r="E81" s="24">
        <v>29</v>
      </c>
      <c r="F81" s="25" t="s">
        <v>551</v>
      </c>
      <c r="G81" s="24">
        <v>13</v>
      </c>
      <c r="H81" s="25">
        <v>6</v>
      </c>
      <c r="I81" s="24"/>
      <c r="J81" s="24"/>
      <c r="K81" s="25"/>
      <c r="L81" s="25"/>
      <c r="M81" s="18">
        <f>'Running Costs'!H81</f>
        <v>0</v>
      </c>
      <c r="N81" s="25" t="s">
        <v>552</v>
      </c>
      <c r="O81" s="25"/>
      <c r="P81" s="50"/>
      <c r="Q81" s="50"/>
      <c r="R81" s="25"/>
      <c r="S81" s="113"/>
    </row>
    <row r="82" spans="1:19" s="27" customFormat="1">
      <c r="A82" s="22">
        <v>81</v>
      </c>
      <c r="B82" s="23">
        <v>42378</v>
      </c>
      <c r="C82" s="23" t="s">
        <v>725</v>
      </c>
      <c r="D82" s="23" t="s">
        <v>558</v>
      </c>
      <c r="E82" s="24"/>
      <c r="F82" s="25" t="s">
        <v>555</v>
      </c>
      <c r="G82" s="24">
        <v>5</v>
      </c>
      <c r="H82" s="25">
        <v>3</v>
      </c>
      <c r="I82" s="24"/>
      <c r="J82" s="24"/>
      <c r="K82" s="25"/>
      <c r="L82" s="25"/>
      <c r="M82" s="18">
        <f>'Running Costs'!H82</f>
        <v>0</v>
      </c>
      <c r="N82" s="25" t="s">
        <v>556</v>
      </c>
      <c r="O82" s="25"/>
      <c r="P82" s="50"/>
      <c r="Q82" s="50"/>
      <c r="R82" s="25"/>
      <c r="S82" s="113"/>
    </row>
    <row r="83" spans="1:19" s="27" customFormat="1">
      <c r="A83" s="22">
        <v>82</v>
      </c>
      <c r="B83" s="23">
        <v>42379</v>
      </c>
      <c r="C83" s="23" t="s">
        <v>691</v>
      </c>
      <c r="D83" s="23" t="s">
        <v>558</v>
      </c>
      <c r="E83" s="24"/>
      <c r="F83" s="25" t="s">
        <v>559</v>
      </c>
      <c r="G83" s="24">
        <v>11</v>
      </c>
      <c r="H83" s="25">
        <v>4.5</v>
      </c>
      <c r="I83" s="24"/>
      <c r="J83" s="24"/>
      <c r="K83" s="25"/>
      <c r="L83" s="25"/>
      <c r="M83" s="18">
        <f>'Running Costs'!H83</f>
        <v>0</v>
      </c>
      <c r="N83" s="25" t="s">
        <v>560</v>
      </c>
      <c r="O83" s="25"/>
      <c r="P83" s="50"/>
      <c r="Q83" s="50"/>
      <c r="R83" s="25"/>
      <c r="S83" s="113"/>
    </row>
    <row r="84" spans="1:19" s="27" customFormat="1" ht="36.000000" customHeight="1">
      <c r="A84" s="22">
        <v>83</v>
      </c>
      <c r="B84" s="23">
        <v>42380</v>
      </c>
      <c r="C84" s="23" t="s">
        <v>629</v>
      </c>
      <c r="D84" s="23" t="s">
        <v>562</v>
      </c>
      <c r="E84" s="24">
        <f>3.4+5.7+12</f>
        <v>21.1</v>
      </c>
      <c r="F84" s="25" t="s">
        <v>563</v>
      </c>
      <c r="G84" s="24">
        <v>21.1</v>
      </c>
      <c r="H84" s="25">
        <v>6</v>
      </c>
      <c r="I84" s="24"/>
      <c r="J84" s="24"/>
      <c r="K84" s="25"/>
      <c r="L84" s="25"/>
      <c r="M84" s="18">
        <f>'Running Costs'!H84</f>
        <v>0</v>
      </c>
      <c r="N84" s="25" t="s">
        <v>564</v>
      </c>
      <c r="O84" s="25" t="s">
        <v>565</v>
      </c>
      <c r="P84" s="50"/>
      <c r="Q84" s="50"/>
      <c r="R84" s="25"/>
      <c r="S84" s="113"/>
    </row>
    <row r="85" spans="1:19" s="27" customFormat="1" ht="36.000000" customHeight="1">
      <c r="A85" s="22">
        <v>84</v>
      </c>
      <c r="B85" s="29">
        <v>42381</v>
      </c>
      <c r="C85" s="29" t="s">
        <v>566</v>
      </c>
      <c r="D85" s="29" t="s">
        <v>567</v>
      </c>
      <c r="E85" s="30"/>
      <c r="F85" s="31" t="s">
        <v>702</v>
      </c>
      <c r="G85" s="30"/>
      <c r="H85" s="31"/>
      <c r="I85" s="30"/>
      <c r="J85" s="30"/>
      <c r="K85" s="31"/>
      <c r="L85" s="31"/>
      <c r="M85" s="18">
        <f>'Running Costs'!H85</f>
        <v>0</v>
      </c>
      <c r="N85" s="31"/>
      <c r="O85" s="31" t="s">
        <v>569</v>
      </c>
      <c r="P85" s="51"/>
      <c r="Q85" s="51"/>
      <c r="R85" s="25"/>
      <c r="S85" s="113"/>
    </row>
    <row r="86" spans="1:19" s="27" customFormat="1" ht="24.000000" customHeight="1">
      <c r="A86" s="22">
        <v>85</v>
      </c>
      <c r="B86" s="23">
        <v>42382</v>
      </c>
      <c r="C86" s="23" t="s">
        <v>708</v>
      </c>
      <c r="D86" s="23" t="s">
        <v>603</v>
      </c>
      <c r="E86" s="24">
        <f>6+5.5</f>
        <v>11.5</v>
      </c>
      <c r="F86" s="25" t="s">
        <v>572</v>
      </c>
      <c r="G86" s="24">
        <v>11.5</v>
      </c>
      <c r="H86" s="25">
        <v>8</v>
      </c>
      <c r="I86" s="24"/>
      <c r="J86" s="24"/>
      <c r="K86" s="25" t="s">
        <v>573</v>
      </c>
      <c r="L86" s="25"/>
      <c r="M86" s="18">
        <f>'Running Costs'!H86</f>
        <v>0</v>
      </c>
      <c r="N86" s="25" t="s">
        <v>574</v>
      </c>
      <c r="O86" s="25"/>
      <c r="P86" s="50"/>
      <c r="Q86" s="50"/>
      <c r="R86" s="25"/>
      <c r="S86" s="113"/>
    </row>
    <row r="87" spans="1:19" s="27" customFormat="1" ht="24.000000" customHeight="1">
      <c r="A87" s="22">
        <v>86</v>
      </c>
      <c r="B87" s="23">
        <v>42383</v>
      </c>
      <c r="C87" s="23" t="s">
        <v>713</v>
      </c>
      <c r="D87" s="23" t="s">
        <v>603</v>
      </c>
      <c r="E87" s="24">
        <f>5.5+8</f>
        <v>13.5</v>
      </c>
      <c r="F87" s="25" t="s">
        <v>577</v>
      </c>
      <c r="G87" s="24">
        <f>5.5+8</f>
        <v>13.5</v>
      </c>
      <c r="H87" s="25">
        <f>3+4</f>
        <v>7</v>
      </c>
      <c r="I87" s="24"/>
      <c r="J87" s="24"/>
      <c r="K87" s="25" t="s">
        <v>578</v>
      </c>
      <c r="L87" s="25"/>
      <c r="M87" s="18">
        <f>'Running Costs'!H87</f>
        <v>0</v>
      </c>
      <c r="N87" s="25" t="s">
        <v>579</v>
      </c>
      <c r="O87" s="25" t="s">
        <v>580</v>
      </c>
      <c r="P87" s="50"/>
      <c r="Q87" s="50"/>
      <c r="R87" s="25"/>
      <c r="S87" s="113"/>
    </row>
    <row r="88" spans="1:19" s="27" customFormat="1" ht="24.000000" customHeight="1">
      <c r="A88" s="22">
        <v>87</v>
      </c>
      <c r="B88" s="23">
        <v>42384</v>
      </c>
      <c r="C88" s="23" t="s">
        <v>719</v>
      </c>
      <c r="D88" s="23" t="s">
        <v>603</v>
      </c>
      <c r="E88" s="24">
        <f>5.5</f>
        <v>5.5</v>
      </c>
      <c r="F88" s="25" t="s">
        <v>583</v>
      </c>
      <c r="G88" s="24">
        <v>5.5</v>
      </c>
      <c r="H88" s="25">
        <v>6</v>
      </c>
      <c r="I88" s="24"/>
      <c r="J88" s="24"/>
      <c r="K88" s="25" t="s">
        <v>584</v>
      </c>
      <c r="L88" s="25"/>
      <c r="M88" s="18">
        <f>'Running Costs'!H88</f>
        <v>0</v>
      </c>
      <c r="N88" s="25" t="s">
        <v>585</v>
      </c>
      <c r="O88" s="25"/>
      <c r="P88" s="50"/>
      <c r="Q88" s="50"/>
      <c r="R88" s="25"/>
      <c r="S88" s="113"/>
    </row>
    <row r="89" spans="1:19" s="27" customFormat="1" ht="36.000000" customHeight="1">
      <c r="A89" s="22">
        <v>88</v>
      </c>
      <c r="B89" s="23">
        <v>42385</v>
      </c>
      <c r="C89" s="23" t="s">
        <v>725</v>
      </c>
      <c r="D89" s="23" t="s">
        <v>603</v>
      </c>
      <c r="E89" s="24">
        <f>7.5+6</f>
        <v>13.5</v>
      </c>
      <c r="F89" s="25" t="s">
        <v>588</v>
      </c>
      <c r="G89" s="24">
        <v>13.5</v>
      </c>
      <c r="H89" s="25">
        <v>8</v>
      </c>
      <c r="I89" s="24"/>
      <c r="J89" s="24"/>
      <c r="K89" s="25" t="s">
        <v>589</v>
      </c>
      <c r="M89" s="18">
        <f>'Running Costs'!H89</f>
        <v>0</v>
      </c>
      <c r="N89" s="25" t="s">
        <v>590</v>
      </c>
      <c r="O89" s="25"/>
      <c r="P89" s="50"/>
      <c r="Q89" s="50"/>
      <c r="R89" s="25"/>
      <c r="S89" s="113"/>
    </row>
    <row r="90" spans="1:19" s="27" customFormat="1" ht="60.000000" customHeight="1">
      <c r="A90" s="22">
        <v>89</v>
      </c>
      <c r="B90" s="23">
        <v>42386</v>
      </c>
      <c r="C90" s="23" t="s">
        <v>691</v>
      </c>
      <c r="D90" s="23" t="s">
        <v>603</v>
      </c>
      <c r="E90" s="24">
        <f>7+10.5</f>
        <v>17.5</v>
      </c>
      <c r="F90" s="25" t="s">
        <v>593</v>
      </c>
      <c r="G90" s="24">
        <f>7.5+10</f>
        <v>17.5</v>
      </c>
      <c r="H90" s="25">
        <f>5+6</f>
        <v>11</v>
      </c>
      <c r="I90" s="24"/>
      <c r="J90" s="24"/>
      <c r="K90" s="25" t="s">
        <v>594</v>
      </c>
      <c r="L90" s="25" t="s">
        <v>595</v>
      </c>
      <c r="M90" s="18">
        <f>'Running Costs'!H90</f>
        <v>0</v>
      </c>
      <c r="N90" s="25" t="s">
        <v>596</v>
      </c>
      <c r="O90" s="25"/>
      <c r="P90" s="50"/>
      <c r="Q90" s="50"/>
      <c r="R90" s="25"/>
      <c r="S90" s="113"/>
    </row>
    <row r="91" spans="1:19" s="27" customFormat="1" ht="24.000000" customHeight="1">
      <c r="A91" s="22">
        <v>90</v>
      </c>
      <c r="B91" s="23">
        <v>42387</v>
      </c>
      <c r="C91" s="23" t="s">
        <v>629</v>
      </c>
      <c r="D91" s="23" t="s">
        <v>603</v>
      </c>
      <c r="E91" s="24">
        <f>7+11</f>
        <v>18</v>
      </c>
      <c r="F91" s="25" t="s">
        <v>599</v>
      </c>
      <c r="G91" s="24">
        <v>18</v>
      </c>
      <c r="H91" s="25">
        <v>9</v>
      </c>
      <c r="I91" s="24"/>
      <c r="J91" s="24"/>
      <c r="K91" s="25" t="s">
        <v>600</v>
      </c>
      <c r="L91" s="25"/>
      <c r="M91" s="18">
        <f>'Running Costs'!H91</f>
        <v>0</v>
      </c>
      <c r="N91" s="25" t="s">
        <v>601</v>
      </c>
      <c r="O91" s="25"/>
      <c r="P91" s="50"/>
      <c r="Q91" s="50"/>
      <c r="R91" s="25"/>
      <c r="S91" s="113"/>
    </row>
    <row r="92" spans="1:19" s="27" customFormat="1" ht="24.000000" customHeight="1">
      <c r="A92" s="22">
        <v>91</v>
      </c>
      <c r="B92" s="23">
        <v>42388</v>
      </c>
      <c r="C92" s="23" t="s">
        <v>703</v>
      </c>
      <c r="D92" s="23" t="s">
        <v>603</v>
      </c>
      <c r="E92" s="24">
        <f>6.5+3</f>
        <v>9.5</v>
      </c>
      <c r="F92" s="25" t="s">
        <v>604</v>
      </c>
      <c r="G92" s="24">
        <v>9.5</v>
      </c>
      <c r="H92" s="25">
        <v>5</v>
      </c>
      <c r="I92" s="24"/>
      <c r="J92" s="24"/>
      <c r="K92" s="25"/>
      <c r="L92" s="25"/>
      <c r="M92" s="18">
        <f>'Running Costs'!H92</f>
        <v>0</v>
      </c>
      <c r="N92" s="25" t="s">
        <v>605</v>
      </c>
      <c r="O92" s="25" t="s">
        <v>606</v>
      </c>
      <c r="P92" s="50"/>
      <c r="Q92" s="50"/>
      <c r="R92" s="25"/>
      <c r="S92" s="113"/>
    </row>
    <row r="93" spans="1:19" s="27" customFormat="1" ht="24.000000" customHeight="1">
      <c r="A93" s="22">
        <v>92</v>
      </c>
      <c r="B93" s="29">
        <v>42389</v>
      </c>
      <c r="C93" s="29" t="s">
        <v>607</v>
      </c>
      <c r="D93" s="29" t="s">
        <v>608</v>
      </c>
      <c r="E93" s="30"/>
      <c r="F93" s="31" t="s">
        <v>702</v>
      </c>
      <c r="G93" s="30"/>
      <c r="H93" s="31"/>
      <c r="I93" s="30"/>
      <c r="J93" s="30"/>
      <c r="K93" s="31"/>
      <c r="L93" s="31"/>
      <c r="M93" s="18">
        <f>'Running Costs'!H93</f>
        <v>0</v>
      </c>
      <c r="N93" s="31" t="s">
        <v>610</v>
      </c>
      <c r="O93" s="31" t="s">
        <v>611</v>
      </c>
      <c r="P93" s="51"/>
      <c r="Q93" s="51"/>
      <c r="R93" s="25"/>
      <c r="S93" s="113"/>
    </row>
    <row r="94" spans="1:19" s="27" customFormat="1">
      <c r="A94" s="22">
        <v>93</v>
      </c>
      <c r="B94" s="23">
        <v>42390</v>
      </c>
      <c r="C94" s="23" t="s">
        <v>713</v>
      </c>
      <c r="D94" s="23" t="s">
        <v>649</v>
      </c>
      <c r="E94" s="24">
        <v>113</v>
      </c>
      <c r="F94" s="25" t="s">
        <v>614</v>
      </c>
      <c r="G94" s="24">
        <v>9</v>
      </c>
      <c r="H94" s="25">
        <v>4</v>
      </c>
      <c r="I94" s="24"/>
      <c r="J94" s="24"/>
      <c r="K94" s="25"/>
      <c r="L94" s="25"/>
      <c r="M94" s="18">
        <f>'Running Costs'!H94</f>
        <v>0</v>
      </c>
      <c r="N94" s="25" t="s">
        <v>615</v>
      </c>
      <c r="O94" s="25"/>
      <c r="P94" s="50"/>
      <c r="Q94" s="50"/>
      <c r="R94" s="25"/>
      <c r="S94" s="113"/>
    </row>
    <row r="95" spans="1:19" s="27" customFormat="1">
      <c r="A95" s="22">
        <v>94</v>
      </c>
      <c r="B95" s="23">
        <v>42391</v>
      </c>
      <c r="C95" s="23" t="s">
        <v>719</v>
      </c>
      <c r="D95" s="23" t="s">
        <v>649</v>
      </c>
      <c r="E95" s="24"/>
      <c r="F95" s="25" t="s">
        <v>618</v>
      </c>
      <c r="G95" s="24">
        <v>12</v>
      </c>
      <c r="H95" s="25">
        <v>6</v>
      </c>
      <c r="I95" s="24"/>
      <c r="J95" s="24"/>
      <c r="K95" s="25"/>
      <c r="L95" s="25"/>
      <c r="M95" s="18">
        <f>'Running Costs'!H95</f>
        <v>0</v>
      </c>
      <c r="N95" s="25" t="s">
        <v>619</v>
      </c>
      <c r="O95" s="25"/>
      <c r="P95" s="50"/>
      <c r="Q95" s="50"/>
      <c r="R95" s="25"/>
      <c r="S95" s="113"/>
    </row>
    <row r="96" spans="1:19" s="27" customFormat="1">
      <c r="A96" s="22">
        <v>95</v>
      </c>
      <c r="B96" s="23">
        <v>42392</v>
      </c>
      <c r="C96" s="23" t="s">
        <v>725</v>
      </c>
      <c r="D96" s="23" t="s">
        <v>649</v>
      </c>
      <c r="E96" s="24"/>
      <c r="F96" s="25" t="s">
        <v>622</v>
      </c>
      <c r="G96" s="24">
        <v>6</v>
      </c>
      <c r="H96" s="25">
        <v>3.5</v>
      </c>
      <c r="I96" s="24"/>
      <c r="J96" s="24"/>
      <c r="K96" s="25"/>
      <c r="L96" s="25"/>
      <c r="M96" s="18">
        <f>'Running Costs'!H96</f>
        <v>0</v>
      </c>
      <c r="N96" s="25" t="s">
        <v>623</v>
      </c>
      <c r="O96" s="25"/>
      <c r="P96" s="50"/>
      <c r="Q96" s="50"/>
      <c r="R96" s="25"/>
      <c r="S96" s="113"/>
    </row>
    <row r="97" spans="1:19" s="27" customFormat="1" ht="24.000000" customHeight="1">
      <c r="A97" s="22">
        <v>96</v>
      </c>
      <c r="B97" s="23">
        <v>42393</v>
      </c>
      <c r="C97" s="23" t="s">
        <v>691</v>
      </c>
      <c r="D97" s="23" t="s">
        <v>649</v>
      </c>
      <c r="E97" s="24"/>
      <c r="F97" s="25" t="s">
        <v>626</v>
      </c>
      <c r="G97" s="24">
        <v>8</v>
      </c>
      <c r="H97" s="25">
        <v>8</v>
      </c>
      <c r="I97" s="24"/>
      <c r="J97" s="24"/>
      <c r="K97" s="25" t="s">
        <v>627</v>
      </c>
      <c r="L97" s="25"/>
      <c r="M97" s="18">
        <f>'Running Costs'!H97</f>
        <v>0</v>
      </c>
      <c r="N97" s="25" t="s">
        <v>628</v>
      </c>
      <c r="O97" s="25"/>
      <c r="P97" s="50"/>
      <c r="Q97" s="50"/>
      <c r="R97" s="25"/>
      <c r="S97" s="113"/>
    </row>
    <row r="98" spans="1:19" s="27" customFormat="1">
      <c r="A98" s="22">
        <v>97</v>
      </c>
      <c r="B98" s="23">
        <v>42394</v>
      </c>
      <c r="C98" s="23" t="s">
        <v>629</v>
      </c>
      <c r="D98" s="23" t="s">
        <v>649</v>
      </c>
      <c r="E98" s="24"/>
      <c r="F98" s="25" t="s">
        <v>631</v>
      </c>
      <c r="G98" s="24">
        <v>7</v>
      </c>
      <c r="H98" s="25">
        <v>6</v>
      </c>
      <c r="I98" s="24"/>
      <c r="J98" s="24"/>
      <c r="K98" s="25"/>
      <c r="L98" s="25"/>
      <c r="M98" s="18">
        <f>'Running Costs'!H98</f>
        <v>0</v>
      </c>
      <c r="N98" s="25" t="s">
        <v>632</v>
      </c>
      <c r="O98" s="25"/>
      <c r="P98" s="50"/>
      <c r="Q98" s="50"/>
      <c r="R98" s="25"/>
      <c r="S98" s="113"/>
    </row>
    <row r="99" spans="1:19" s="27" customFormat="1" ht="36.000000" customHeight="1">
      <c r="A99" s="22">
        <v>98</v>
      </c>
      <c r="B99" s="23">
        <v>42395</v>
      </c>
      <c r="C99" s="23" t="s">
        <v>703</v>
      </c>
      <c r="D99" s="23" t="s">
        <v>649</v>
      </c>
      <c r="E99" s="24"/>
      <c r="F99" s="25" t="s">
        <v>635</v>
      </c>
      <c r="G99" s="24">
        <f>8+5</f>
        <v>13</v>
      </c>
      <c r="H99" s="25">
        <v>10</v>
      </c>
      <c r="I99" s="24"/>
      <c r="J99" s="24"/>
      <c r="K99" s="25" t="s">
        <v>636</v>
      </c>
      <c r="L99" s="25"/>
      <c r="M99" s="18">
        <f>'Running Costs'!H99</f>
        <v>0</v>
      </c>
      <c r="N99" s="25" t="s">
        <v>637</v>
      </c>
      <c r="O99" s="25"/>
      <c r="P99" s="50"/>
      <c r="Q99" s="50"/>
      <c r="R99" s="25"/>
      <c r="S99" s="113"/>
    </row>
    <row r="100" spans="1:19" s="27" customFormat="1" ht="24.000000" customHeight="1">
      <c r="A100" s="22">
        <v>99</v>
      </c>
      <c r="B100" s="23">
        <v>42396</v>
      </c>
      <c r="C100" s="23" t="s">
        <v>708</v>
      </c>
      <c r="D100" s="23" t="s">
        <v>649</v>
      </c>
      <c r="E100" s="24"/>
      <c r="F100" s="25" t="s">
        <v>640</v>
      </c>
      <c r="G100" s="24">
        <v>30</v>
      </c>
      <c r="H100" s="25">
        <v>10</v>
      </c>
      <c r="I100" s="24"/>
      <c r="J100" s="24"/>
      <c r="K100" s="25" t="s">
        <v>641</v>
      </c>
      <c r="L100" s="25"/>
      <c r="M100" s="18">
        <f>'Running Costs'!H100</f>
        <v>0</v>
      </c>
      <c r="N100" s="25" t="s">
        <v>642</v>
      </c>
      <c r="O100" s="25"/>
      <c r="P100" s="50"/>
      <c r="Q100" s="50"/>
      <c r="R100" s="25"/>
      <c r="S100" s="113"/>
    </row>
    <row r="101" spans="1:19" s="27" customFormat="1" ht="24.000000" customHeight="1">
      <c r="A101" s="22">
        <v>100</v>
      </c>
      <c r="B101" s="23">
        <v>42397</v>
      </c>
      <c r="C101" s="23" t="s">
        <v>713</v>
      </c>
      <c r="D101" s="23" t="s">
        <v>649</v>
      </c>
      <c r="E101" s="24"/>
      <c r="F101" s="25" t="s">
        <v>645</v>
      </c>
      <c r="G101" s="24">
        <v>15</v>
      </c>
      <c r="H101" s="25">
        <v>8</v>
      </c>
      <c r="I101" s="24"/>
      <c r="J101" s="24"/>
      <c r="K101" s="25" t="s">
        <v>646</v>
      </c>
      <c r="L101" s="25"/>
      <c r="M101" s="18">
        <f>'Running Costs'!H101</f>
        <v>0</v>
      </c>
      <c r="N101" s="25" t="s">
        <v>647</v>
      </c>
      <c r="O101" s="25"/>
      <c r="P101" s="50"/>
      <c r="Q101" s="50"/>
      <c r="R101" s="25"/>
      <c r="S101" s="113"/>
    </row>
    <row r="102" spans="1:19" s="27" customFormat="1" ht="24.000000" customHeight="1">
      <c r="A102" s="22">
        <v>101</v>
      </c>
      <c r="B102" s="23">
        <v>42398</v>
      </c>
      <c r="C102" s="23" t="s">
        <v>719</v>
      </c>
      <c r="D102" s="23" t="s">
        <v>649</v>
      </c>
      <c r="E102" s="24"/>
      <c r="F102" s="25" t="s">
        <v>650</v>
      </c>
      <c r="G102" s="24">
        <v>13</v>
      </c>
      <c r="H102" s="25">
        <v>7</v>
      </c>
      <c r="I102" s="24"/>
      <c r="J102" s="24"/>
      <c r="K102" s="25" t="s">
        <v>651</v>
      </c>
      <c r="L102" s="25"/>
      <c r="M102" s="18">
        <f>'Running Costs'!H102</f>
        <v>0</v>
      </c>
      <c r="N102" s="25" t="s">
        <v>652</v>
      </c>
      <c r="O102" s="25"/>
      <c r="P102" s="50"/>
      <c r="Q102" s="50"/>
      <c r="R102" s="25"/>
      <c r="S102" s="113"/>
    </row>
    <row r="103" spans="1:19" s="27" customFormat="1" ht="60.000000" customHeight="1">
      <c r="A103" s="22">
        <v>102</v>
      </c>
      <c r="B103" s="34">
        <v>42399</v>
      </c>
      <c r="C103" s="34" t="s">
        <v>653</v>
      </c>
      <c r="D103" s="34" t="s">
        <v>661</v>
      </c>
      <c r="E103" s="35"/>
      <c r="F103" s="36"/>
      <c r="G103" s="35"/>
      <c r="H103" s="36"/>
      <c r="I103" s="35"/>
      <c r="J103" s="35"/>
      <c r="K103" s="36"/>
      <c r="L103" s="36" t="s">
        <v>655</v>
      </c>
      <c r="M103" s="18">
        <f>'Running Costs'!H103</f>
        <v>0</v>
      </c>
      <c r="N103" s="36" t="s">
        <v>659</v>
      </c>
      <c r="O103" s="36"/>
      <c r="P103" s="52"/>
      <c r="Q103" s="52"/>
      <c r="R103" s="25"/>
      <c r="S103" s="113"/>
    </row>
    <row r="104" spans="1:19" s="27" customFormat="1">
      <c r="A104" s="22">
        <v>103</v>
      </c>
      <c r="B104" s="34">
        <v>42400</v>
      </c>
      <c r="C104" s="34" t="s">
        <v>657</v>
      </c>
      <c r="D104" s="34" t="s">
        <v>661</v>
      </c>
      <c r="E104" s="35"/>
      <c r="F104" s="36"/>
      <c r="G104" s="35"/>
      <c r="H104" s="36"/>
      <c r="I104" s="35"/>
      <c r="J104" s="35"/>
      <c r="K104" s="36"/>
      <c r="L104" s="36"/>
      <c r="M104" s="18">
        <f>'Running Costs'!H104</f>
        <v>0</v>
      </c>
      <c r="N104" s="36" t="s">
        <v>659</v>
      </c>
      <c r="O104" s="36"/>
      <c r="P104" s="52"/>
      <c r="Q104" s="52"/>
      <c r="R104" s="25"/>
      <c r="S104" s="113"/>
    </row>
    <row r="105" spans="1:19" s="27" customFormat="1" ht="36.000000" customHeight="1">
      <c r="A105" s="22">
        <v>104</v>
      </c>
      <c r="B105" s="34">
        <v>42401</v>
      </c>
      <c r="C105" s="34" t="s">
        <v>660</v>
      </c>
      <c r="D105" s="34" t="s">
        <v>661</v>
      </c>
      <c r="E105" s="35"/>
      <c r="F105" s="36"/>
      <c r="G105" s="35"/>
      <c r="H105" s="36"/>
      <c r="I105" s="35"/>
      <c r="J105" s="35"/>
      <c r="K105" s="36" t="s">
        <v>662</v>
      </c>
      <c r="L105" s="36"/>
      <c r="M105" s="18">
        <f>'Running Costs'!H105</f>
        <v>0</v>
      </c>
      <c r="N105" s="36" t="s">
        <v>663</v>
      </c>
      <c r="O105" s="36" t="s">
        <v>664</v>
      </c>
      <c r="P105" s="52"/>
      <c r="Q105" s="52"/>
      <c r="R105" s="25"/>
      <c r="S105" s="113"/>
    </row>
    <row r="106" spans="1:19" s="27" customFormat="1" ht="36.000000" customHeight="1">
      <c r="A106" s="22">
        <v>105</v>
      </c>
      <c r="B106" s="23">
        <v>42402</v>
      </c>
      <c r="C106" s="23" t="s">
        <v>703</v>
      </c>
      <c r="D106" s="23" t="s">
        <v>666</v>
      </c>
      <c r="E106" s="24">
        <v>12</v>
      </c>
      <c r="F106" s="25" t="s">
        <v>667</v>
      </c>
      <c r="G106" s="24">
        <v>12</v>
      </c>
      <c r="H106" s="25">
        <v>5</v>
      </c>
      <c r="I106" s="24"/>
      <c r="J106" s="24"/>
      <c r="K106" s="25" t="s">
        <v>668</v>
      </c>
      <c r="L106" s="25"/>
      <c r="M106" s="18">
        <f>'Running Costs'!H106</f>
        <v>0</v>
      </c>
      <c r="N106" s="25" t="s">
        <v>669</v>
      </c>
      <c r="O106" s="25"/>
      <c r="P106" s="50"/>
      <c r="Q106" s="50"/>
      <c r="R106" s="25"/>
      <c r="S106" s="113"/>
    </row>
    <row r="107" spans="1:19" s="27" customFormat="1" ht="24.000000" customHeight="1">
      <c r="A107" s="22">
        <v>106</v>
      </c>
      <c r="B107" s="23">
        <v>42403</v>
      </c>
      <c r="C107" s="23" t="s">
        <v>708</v>
      </c>
      <c r="D107" s="23" t="s">
        <v>671</v>
      </c>
      <c r="E107" s="24">
        <v>75</v>
      </c>
      <c r="F107" s="25" t="s">
        <v>672</v>
      </c>
      <c r="G107" s="24">
        <v>14</v>
      </c>
      <c r="H107" s="25">
        <v>5</v>
      </c>
      <c r="I107" s="24"/>
      <c r="J107" s="24"/>
      <c r="K107" s="25" t="s">
        <v>673</v>
      </c>
      <c r="L107" s="25"/>
      <c r="M107" s="18">
        <f>'Running Costs'!H107</f>
        <v>0</v>
      </c>
      <c r="N107" s="25" t="s">
        <v>674</v>
      </c>
      <c r="O107" s="25"/>
      <c r="P107" s="50"/>
      <c r="Q107" s="50"/>
      <c r="R107" s="25"/>
      <c r="S107" s="113"/>
    </row>
    <row r="108" spans="1:19" s="27" customFormat="1" ht="24.000000" customHeight="1">
      <c r="A108" s="22">
        <v>107</v>
      </c>
      <c r="B108" s="23">
        <v>42404</v>
      </c>
      <c r="C108" s="23" t="s">
        <v>713</v>
      </c>
      <c r="D108" s="23" t="s">
        <v>676</v>
      </c>
      <c r="E108" s="24"/>
      <c r="F108" s="25" t="s">
        <v>677</v>
      </c>
      <c r="G108" s="24">
        <v>17</v>
      </c>
      <c r="H108" s="25">
        <v>6</v>
      </c>
      <c r="I108" s="24"/>
      <c r="J108" s="24"/>
      <c r="K108" s="25" t="s">
        <v>678</v>
      </c>
      <c r="L108" s="25"/>
      <c r="M108" s="18">
        <f>'Running Costs'!H108</f>
        <v>0</v>
      </c>
      <c r="N108" s="25" t="s">
        <v>679</v>
      </c>
      <c r="O108" s="25"/>
      <c r="P108" s="50"/>
      <c r="Q108" s="50"/>
      <c r="R108" s="25"/>
      <c r="S108" s="113"/>
    </row>
    <row r="109" spans="1:19" s="27" customFormat="1" ht="24.000000" customHeight="1">
      <c r="A109" s="22">
        <v>108</v>
      </c>
      <c r="B109" s="23">
        <v>42405</v>
      </c>
      <c r="C109" s="23" t="s">
        <v>719</v>
      </c>
      <c r="D109" s="23" t="s">
        <v>681</v>
      </c>
      <c r="E109" s="24"/>
      <c r="F109" s="25" t="s">
        <v>682</v>
      </c>
      <c r="G109" s="24">
        <v>11.5</v>
      </c>
      <c r="H109" s="25">
        <v>5</v>
      </c>
      <c r="I109" s="24"/>
      <c r="J109" s="24"/>
      <c r="K109" s="25" t="s">
        <v>683</v>
      </c>
      <c r="L109" s="25"/>
      <c r="M109" s="18">
        <f>'Running Costs'!H109</f>
        <v>0</v>
      </c>
      <c r="N109" s="25" t="s">
        <v>684</v>
      </c>
      <c r="O109" s="25"/>
      <c r="P109" s="50"/>
      <c r="Q109" s="50"/>
      <c r="R109" s="25"/>
      <c r="S109" s="113"/>
    </row>
    <row r="110" spans="1:19" s="27" customFormat="1" ht="36.000000" customHeight="1">
      <c r="A110" s="22">
        <v>109</v>
      </c>
      <c r="B110" s="23">
        <v>42406</v>
      </c>
      <c r="C110" s="23" t="s">
        <v>725</v>
      </c>
      <c r="D110" s="23" t="s">
        <v>686</v>
      </c>
      <c r="E110" s="24"/>
      <c r="F110" s="25" t="s">
        <v>687</v>
      </c>
      <c r="G110" s="24">
        <v>12.5</v>
      </c>
      <c r="H110" s="25">
        <v>6</v>
      </c>
      <c r="I110" s="24"/>
      <c r="J110" s="24"/>
      <c r="K110" s="25" t="s">
        <v>688</v>
      </c>
      <c r="L110" s="25" t="s">
        <v>689</v>
      </c>
      <c r="M110" s="18">
        <f>'Running Costs'!H110</f>
        <v>0</v>
      </c>
      <c r="N110" s="25" t="s">
        <v>690</v>
      </c>
      <c r="O110" s="25"/>
      <c r="P110" s="50"/>
      <c r="Q110" s="50"/>
      <c r="R110" s="25"/>
      <c r="S110" s="113"/>
    </row>
    <row r="111" spans="1:19" s="27" customFormat="1" ht="96.000000" customHeight="1">
      <c r="A111" s="22">
        <v>110</v>
      </c>
      <c r="B111" s="23">
        <v>42407</v>
      </c>
      <c r="C111" s="23" t="s">
        <v>691</v>
      </c>
      <c r="D111" s="23" t="s">
        <v>692</v>
      </c>
      <c r="E111" s="24"/>
      <c r="F111" s="25" t="s">
        <v>693</v>
      </c>
      <c r="G111" s="24">
        <v>20</v>
      </c>
      <c r="H111" s="25">
        <v>9</v>
      </c>
      <c r="I111" s="24"/>
      <c r="J111" s="24"/>
      <c r="K111" s="25" t="s">
        <v>694</v>
      </c>
      <c r="L111" s="25" t="s">
        <v>695</v>
      </c>
      <c r="M111" s="18">
        <f>'Running Costs'!H111</f>
        <v>0</v>
      </c>
      <c r="N111" s="25" t="s">
        <v>696</v>
      </c>
      <c r="O111" s="25" t="s">
        <v>697</v>
      </c>
      <c r="P111" s="50"/>
      <c r="Q111" s="50"/>
      <c r="R111" s="25"/>
      <c r="S111" s="113"/>
    </row>
    <row r="112" spans="1:19" s="27" customFormat="1">
      <c r="A112" s="22">
        <v>111</v>
      </c>
      <c r="B112" s="29">
        <v>42408</v>
      </c>
      <c r="C112" s="29" t="s">
        <v>698</v>
      </c>
      <c r="D112" s="29" t="s">
        <v>699</v>
      </c>
      <c r="E112" s="30"/>
      <c r="F112" s="31" t="s">
        <v>702</v>
      </c>
      <c r="G112" s="30"/>
      <c r="H112" s="31"/>
      <c r="I112" s="30"/>
      <c r="J112" s="30"/>
      <c r="K112" s="31" t="s">
        <v>701</v>
      </c>
      <c r="L112" s="31"/>
      <c r="M112" s="18">
        <f>'Running Costs'!H112</f>
        <v>0</v>
      </c>
      <c r="N112" s="31"/>
      <c r="O112" s="31" t="s">
        <v>702</v>
      </c>
      <c r="P112" s="51"/>
      <c r="Q112" s="51"/>
      <c r="R112" s="25"/>
      <c r="S112" s="113"/>
    </row>
    <row r="113" spans="1:19" s="27" customFormat="1" ht="48.000000" customHeight="1">
      <c r="A113" s="22">
        <v>112</v>
      </c>
      <c r="B113" s="23">
        <v>42409</v>
      </c>
      <c r="C113" s="23" t="s">
        <v>703</v>
      </c>
      <c r="D113" s="23" t="s">
        <v>704</v>
      </c>
      <c r="E113" s="24">
        <v>14</v>
      </c>
      <c r="F113" s="25" t="s">
        <v>705</v>
      </c>
      <c r="G113" s="24">
        <v>14</v>
      </c>
      <c r="H113" s="25">
        <v>8.5</v>
      </c>
      <c r="I113" s="24"/>
      <c r="J113" s="24"/>
      <c r="K113" s="25"/>
      <c r="L113" s="25" t="s">
        <v>706</v>
      </c>
      <c r="M113" s="18">
        <f>'Running Costs'!H113</f>
        <v>0</v>
      </c>
      <c r="N113" s="25" t="s">
        <v>707</v>
      </c>
      <c r="O113" s="25"/>
      <c r="P113" s="50"/>
      <c r="Q113" s="50"/>
      <c r="R113" s="25"/>
      <c r="S113" s="113"/>
    </row>
    <row r="114" spans="1:19" s="27" customFormat="1" ht="48.000000" customHeight="1">
      <c r="A114" s="22">
        <v>113</v>
      </c>
      <c r="B114" s="23">
        <v>42410</v>
      </c>
      <c r="C114" s="23" t="s">
        <v>708</v>
      </c>
      <c r="D114" s="23" t="s">
        <v>709</v>
      </c>
      <c r="E114" s="24">
        <v>19</v>
      </c>
      <c r="F114" s="25" t="s">
        <v>710</v>
      </c>
      <c r="G114" s="24">
        <v>19</v>
      </c>
      <c r="H114" s="25">
        <f>5+3</f>
        <v>8</v>
      </c>
      <c r="I114" s="24"/>
      <c r="J114" s="24"/>
      <c r="K114" s="25"/>
      <c r="L114" s="25"/>
      <c r="M114" s="18">
        <f>'Running Costs'!H114</f>
        <v>0</v>
      </c>
      <c r="N114" s="25" t="s">
        <v>711</v>
      </c>
      <c r="O114" s="25" t="s">
        <v>712</v>
      </c>
      <c r="P114" s="50"/>
      <c r="Q114" s="50"/>
      <c r="R114" s="25"/>
      <c r="S114" s="113"/>
    </row>
    <row r="115" spans="1:19" s="27" customFormat="1" ht="60.000000" customHeight="1">
      <c r="A115" s="22">
        <v>114</v>
      </c>
      <c r="B115" s="23">
        <v>42411</v>
      </c>
      <c r="C115" s="23" t="s">
        <v>713</v>
      </c>
      <c r="D115" s="23" t="s">
        <v>714</v>
      </c>
      <c r="E115" s="24">
        <f>35</f>
        <v>35</v>
      </c>
      <c r="F115" s="25" t="s">
        <v>715</v>
      </c>
      <c r="G115" s="24">
        <v>16</v>
      </c>
      <c r="H115" s="25">
        <v>9</v>
      </c>
      <c r="I115" s="24"/>
      <c r="J115" s="24"/>
      <c r="K115" s="25" t="s">
        <v>716</v>
      </c>
      <c r="L115" s="25" t="s">
        <v>717</v>
      </c>
      <c r="M115" s="18">
        <f>'Running Costs'!H115</f>
        <v>0</v>
      </c>
      <c r="N115" s="25" t="s">
        <v>718</v>
      </c>
      <c r="O115" s="25"/>
      <c r="P115" s="50"/>
      <c r="Q115" s="50"/>
      <c r="R115" s="25"/>
      <c r="S115" s="113"/>
    </row>
    <row r="116" spans="1:19" s="27" customFormat="1" ht="72.000000" customHeight="1">
      <c r="A116" s="22">
        <v>115</v>
      </c>
      <c r="B116" s="23">
        <v>42412</v>
      </c>
      <c r="C116" s="23" t="s">
        <v>719</v>
      </c>
      <c r="D116" s="23" t="s">
        <v>720</v>
      </c>
      <c r="E116" s="24"/>
      <c r="F116" s="25" t="s">
        <v>721</v>
      </c>
      <c r="G116" s="24">
        <v>19</v>
      </c>
      <c r="H116" s="25">
        <v>6</v>
      </c>
      <c r="I116" s="24"/>
      <c r="J116" s="24"/>
      <c r="K116" s="25"/>
      <c r="L116" s="25" t="s">
        <v>722</v>
      </c>
      <c r="M116" s="18">
        <f>'Running Costs'!H116</f>
        <v>0</v>
      </c>
      <c r="N116" s="25" t="s">
        <v>723</v>
      </c>
      <c r="O116" s="25" t="s">
        <v>724</v>
      </c>
      <c r="P116" s="50"/>
      <c r="Q116" s="50"/>
      <c r="R116" s="25"/>
      <c r="S116" s="113"/>
    </row>
    <row r="117" spans="1:19" s="27" customFormat="1" ht="97.500000" customHeight="1">
      <c r="A117" s="22">
        <v>116</v>
      </c>
      <c r="B117" s="23">
        <v>42413</v>
      </c>
      <c r="C117" s="23" t="s">
        <v>725</v>
      </c>
      <c r="D117" s="23" t="s">
        <v>726</v>
      </c>
      <c r="E117" s="24">
        <f>21.7+3.5+3.5</f>
        <v>28.7</v>
      </c>
      <c r="F117" s="25" t="s">
        <v>727</v>
      </c>
      <c r="G117" s="24">
        <v>28.7</v>
      </c>
      <c r="H117" s="25">
        <f>6+1+1</f>
        <v>8</v>
      </c>
      <c r="I117" s="24"/>
      <c r="J117" s="24"/>
      <c r="K117" s="25"/>
      <c r="L117" s="25" t="s">
        <v>728</v>
      </c>
      <c r="M117" s="18">
        <f>'Running Costs'!H117</f>
        <v>0</v>
      </c>
      <c r="N117" s="25" t="s">
        <v>729</v>
      </c>
      <c r="O117" s="25" t="s">
        <v>730</v>
      </c>
      <c r="P117" s="50"/>
      <c r="Q117" s="50"/>
      <c r="R117" s="25"/>
      <c r="S117" s="113"/>
    </row>
    <row r="118" spans="1:19" s="27" customFormat="1">
      <c r="A118" s="22">
        <v>117</v>
      </c>
      <c r="B118" s="29">
        <v>42414</v>
      </c>
      <c r="C118" s="29" t="s">
        <v>731</v>
      </c>
      <c r="D118" s="29" t="s">
        <v>732</v>
      </c>
      <c r="E118" s="30"/>
      <c r="F118" s="31"/>
      <c r="G118" s="30"/>
      <c r="H118" s="31"/>
      <c r="I118" s="30"/>
      <c r="J118" s="30"/>
      <c r="K118" s="31" t="s">
        <v>733</v>
      </c>
      <c r="L118" s="31"/>
      <c r="M118" s="18">
        <f>'Running Costs'!H118</f>
        <v>0</v>
      </c>
      <c r="N118" s="31" t="s">
        <v>792</v>
      </c>
      <c r="O118" s="31" t="s">
        <v>895</v>
      </c>
      <c r="P118" s="51"/>
      <c r="Q118" s="51"/>
      <c r="R118" s="25"/>
      <c r="S118" s="113"/>
    </row>
    <row r="119" spans="1:19" s="27" customFormat="1" ht="24.000000" customHeight="1">
      <c r="A119" s="22">
        <v>118</v>
      </c>
      <c r="B119" s="23">
        <v>42415</v>
      </c>
      <c r="C119" s="23" t="s">
        <v>819</v>
      </c>
      <c r="D119" s="23" t="s">
        <v>750</v>
      </c>
      <c r="E119" s="24">
        <f>46+4.4</f>
        <v>50.4</v>
      </c>
      <c r="F119" s="25" t="s">
        <v>738</v>
      </c>
      <c r="G119" s="24">
        <v>16</v>
      </c>
      <c r="H119" s="25">
        <v>5</v>
      </c>
      <c r="I119" s="24"/>
      <c r="J119" s="24"/>
      <c r="K119" s="25" t="s">
        <v>739</v>
      </c>
      <c r="L119" s="25" t="s">
        <v>740</v>
      </c>
      <c r="M119" s="18">
        <f>'Running Costs'!H119</f>
        <v>0</v>
      </c>
      <c r="N119" s="25" t="s">
        <v>741</v>
      </c>
      <c r="O119" s="25" t="s">
        <v>742</v>
      </c>
      <c r="P119" s="50"/>
      <c r="Q119" s="50"/>
      <c r="R119" s="25"/>
      <c r="S119" s="113"/>
    </row>
    <row r="120" spans="1:19" s="27" customFormat="1" ht="48.000000" customHeight="1">
      <c r="A120" s="22">
        <v>119</v>
      </c>
      <c r="B120" s="23">
        <v>42416</v>
      </c>
      <c r="C120" s="23" t="s">
        <v>900</v>
      </c>
      <c r="D120" s="23" t="s">
        <v>750</v>
      </c>
      <c r="E120" s="24"/>
      <c r="F120" s="25" t="s">
        <v>745</v>
      </c>
      <c r="G120" s="24">
        <v>16</v>
      </c>
      <c r="H120" s="25">
        <v>8</v>
      </c>
      <c r="I120" s="24"/>
      <c r="J120" s="24"/>
      <c r="K120" s="25" t="s">
        <v>746</v>
      </c>
      <c r="L120" s="25" t="s">
        <v>747</v>
      </c>
      <c r="M120" s="18">
        <f>'Running Costs'!H120</f>
        <v>0</v>
      </c>
      <c r="N120" s="25" t="s">
        <v>748</v>
      </c>
      <c r="O120" s="25"/>
      <c r="P120" s="50"/>
      <c r="Q120" s="50"/>
      <c r="R120" s="25"/>
      <c r="S120" s="113"/>
    </row>
    <row r="121" spans="1:19" s="27" customFormat="1" ht="60.000000" customHeight="1">
      <c r="A121" s="22">
        <v>120</v>
      </c>
      <c r="B121" s="23">
        <v>42417</v>
      </c>
      <c r="C121" s="23" t="s">
        <v>905</v>
      </c>
      <c r="D121" s="23" t="s">
        <v>750</v>
      </c>
      <c r="E121" s="24"/>
      <c r="F121" s="25" t="s">
        <v>751</v>
      </c>
      <c r="G121" s="24">
        <f>14+4.4</f>
        <v>18.4</v>
      </c>
      <c r="H121" s="25">
        <f>4+1</f>
        <v>5</v>
      </c>
      <c r="I121" s="24"/>
      <c r="J121" s="24"/>
      <c r="K121" s="25"/>
      <c r="L121" s="25" t="s">
        <v>752</v>
      </c>
      <c r="M121" s="18">
        <f>'Running Costs'!H121</f>
        <v>0</v>
      </c>
      <c r="N121" s="25" t="s">
        <v>753</v>
      </c>
      <c r="O121" s="25" t="s">
        <v>754</v>
      </c>
      <c r="P121" s="50"/>
      <c r="Q121" s="50"/>
      <c r="R121" s="25"/>
      <c r="S121" s="113"/>
    </row>
    <row r="122" spans="1:19" s="27" customFormat="1" ht="24.000000" customHeight="1">
      <c r="A122" s="22">
        <v>121</v>
      </c>
      <c r="B122" s="23">
        <v>42418</v>
      </c>
      <c r="C122" s="23" t="s">
        <v>909</v>
      </c>
      <c r="D122" s="23" t="s">
        <v>756</v>
      </c>
      <c r="E122" s="24">
        <v>21.4</v>
      </c>
      <c r="F122" s="25" t="s">
        <v>757</v>
      </c>
      <c r="G122" s="24">
        <v>21.4</v>
      </c>
      <c r="H122" s="25">
        <v>6</v>
      </c>
      <c r="I122" s="24"/>
      <c r="J122" s="24"/>
      <c r="K122" s="25" t="s">
        <v>758</v>
      </c>
      <c r="L122" s="25" t="s">
        <v>759</v>
      </c>
      <c r="M122" s="18">
        <f>'Running Costs'!H122</f>
        <v>0</v>
      </c>
      <c r="N122" s="25" t="s">
        <v>760</v>
      </c>
      <c r="O122" s="25" t="s">
        <v>761</v>
      </c>
      <c r="P122" s="50"/>
      <c r="Q122" s="50"/>
      <c r="R122" s="25"/>
      <c r="S122" s="113"/>
    </row>
    <row r="123" spans="1:19" s="27" customFormat="1" ht="36.000000" customHeight="1">
      <c r="A123" s="22">
        <v>122</v>
      </c>
      <c r="B123" s="29">
        <v>42419</v>
      </c>
      <c r="C123" s="29" t="s">
        <v>762</v>
      </c>
      <c r="D123" s="29" t="s">
        <v>763</v>
      </c>
      <c r="E123" s="30"/>
      <c r="F123" s="31" t="s">
        <v>764</v>
      </c>
      <c r="G123" s="30"/>
      <c r="H123" s="31"/>
      <c r="I123" s="30"/>
      <c r="J123" s="30"/>
      <c r="K123" s="31" t="s">
        <v>765</v>
      </c>
      <c r="L123" s="31" t="s">
        <v>766</v>
      </c>
      <c r="M123" s="18">
        <f>'Running Costs'!H123</f>
        <v>0</v>
      </c>
      <c r="N123" s="31" t="s">
        <v>767</v>
      </c>
      <c r="O123" s="31"/>
      <c r="P123" s="51"/>
      <c r="Q123" s="51"/>
      <c r="R123" s="25"/>
      <c r="S123" s="113"/>
    </row>
    <row r="124" spans="1:19" s="27" customFormat="1" ht="24.000000" customHeight="1">
      <c r="A124" s="22">
        <v>123</v>
      </c>
      <c r="B124" s="23">
        <v>42420</v>
      </c>
      <c r="C124" s="23" t="s">
        <v>917</v>
      </c>
      <c r="D124" s="23" t="s">
        <v>779</v>
      </c>
      <c r="E124" s="24">
        <f>57+15</f>
        <v>72</v>
      </c>
      <c r="F124" s="25" t="s">
        <v>770</v>
      </c>
      <c r="G124" s="24">
        <v>10</v>
      </c>
      <c r="H124" s="25">
        <v>4</v>
      </c>
      <c r="I124" s="24"/>
      <c r="J124" s="24"/>
      <c r="K124" s="25"/>
      <c r="L124" s="25" t="s">
        <v>771</v>
      </c>
      <c r="M124" s="18">
        <f>'Running Costs'!H124</f>
        <v>0</v>
      </c>
      <c r="N124" s="25" t="s">
        <v>772</v>
      </c>
      <c r="O124" s="25"/>
      <c r="P124" s="50"/>
      <c r="Q124" s="50"/>
      <c r="R124" s="25"/>
      <c r="S124" s="113"/>
    </row>
    <row r="125" spans="1:19" s="27" customFormat="1" ht="24.000000" customHeight="1">
      <c r="A125" s="22">
        <v>124</v>
      </c>
      <c r="B125" s="23">
        <v>42421</v>
      </c>
      <c r="C125" s="23" t="s">
        <v>921</v>
      </c>
      <c r="D125" s="23" t="s">
        <v>779</v>
      </c>
      <c r="E125" s="24"/>
      <c r="F125" s="25" t="s">
        <v>775</v>
      </c>
      <c r="G125" s="24">
        <v>15</v>
      </c>
      <c r="H125" s="25">
        <v>7</v>
      </c>
      <c r="I125" s="24"/>
      <c r="J125" s="24"/>
      <c r="K125" s="25" t="s">
        <v>776</v>
      </c>
      <c r="L125" s="25"/>
      <c r="M125" s="18">
        <f>'Running Costs'!H125</f>
        <v>0</v>
      </c>
      <c r="N125" s="25" t="s">
        <v>777</v>
      </c>
      <c r="O125" s="25"/>
      <c r="P125" s="50"/>
      <c r="Q125" s="50"/>
      <c r="R125" s="25"/>
      <c r="S125" s="113"/>
    </row>
    <row r="126" spans="1:19" s="27" customFormat="1" ht="24.000000" customHeight="1">
      <c r="A126" s="22">
        <v>125</v>
      </c>
      <c r="B126" s="23">
        <v>42422</v>
      </c>
      <c r="C126" s="23" t="s">
        <v>819</v>
      </c>
      <c r="D126" s="23" t="s">
        <v>779</v>
      </c>
      <c r="E126" s="24"/>
      <c r="F126" s="25" t="s">
        <v>780</v>
      </c>
      <c r="G126" s="24">
        <v>15</v>
      </c>
      <c r="H126" s="25">
        <v>6</v>
      </c>
      <c r="I126" s="24"/>
      <c r="J126" s="24"/>
      <c r="K126" s="25" t="s">
        <v>781</v>
      </c>
      <c r="L126" s="25"/>
      <c r="M126" s="18">
        <f>'Running Costs'!H126</f>
        <v>0</v>
      </c>
      <c r="N126" s="25" t="s">
        <v>782</v>
      </c>
      <c r="O126" s="25"/>
      <c r="P126" s="50"/>
      <c r="Q126" s="50"/>
      <c r="R126" s="25"/>
      <c r="S126" s="113"/>
    </row>
    <row r="127" spans="1:19" s="27" customFormat="1" ht="48.000000" customHeight="1">
      <c r="A127" s="22">
        <v>126</v>
      </c>
      <c r="B127" s="23">
        <v>42423</v>
      </c>
      <c r="C127" s="23" t="s">
        <v>900</v>
      </c>
      <c r="D127" s="23" t="s">
        <v>784</v>
      </c>
      <c r="E127" s="24"/>
      <c r="F127" s="25" t="s">
        <v>785</v>
      </c>
      <c r="G127" s="24">
        <f>17+15</f>
        <v>32</v>
      </c>
      <c r="H127" s="25">
        <f>5+4</f>
        <v>9</v>
      </c>
      <c r="I127" s="24"/>
      <c r="J127" s="24"/>
      <c r="K127" s="25" t="s">
        <v>786</v>
      </c>
      <c r="L127" s="25" t="s">
        <v>787</v>
      </c>
      <c r="M127" s="18">
        <f>'Running Costs'!H127</f>
        <v>0</v>
      </c>
      <c r="N127" s="25" t="s">
        <v>788</v>
      </c>
      <c r="O127" s="25" t="s">
        <v>789</v>
      </c>
      <c r="P127" s="50"/>
      <c r="Q127" s="50"/>
      <c r="R127" s="25"/>
      <c r="S127" s="113"/>
    </row>
    <row r="128" spans="1:19" s="27" customFormat="1" ht="36.000000" customHeight="1">
      <c r="A128" s="22">
        <v>127</v>
      </c>
      <c r="B128" s="29">
        <v>42424</v>
      </c>
      <c r="C128" s="29" t="s">
        <v>790</v>
      </c>
      <c r="D128" s="29" t="s">
        <v>894</v>
      </c>
      <c r="E128" s="30"/>
      <c r="F128" s="31" t="s">
        <v>792</v>
      </c>
      <c r="G128" s="30"/>
      <c r="H128" s="31"/>
      <c r="I128" s="30"/>
      <c r="J128" s="30"/>
      <c r="K128" s="31"/>
      <c r="L128" s="31"/>
      <c r="M128" s="18">
        <f>'Running Costs'!H128</f>
        <v>0</v>
      </c>
      <c r="N128" s="31"/>
      <c r="O128" s="31" t="s">
        <v>793</v>
      </c>
      <c r="P128" s="51"/>
      <c r="Q128" s="51"/>
      <c r="R128" s="25"/>
      <c r="S128" s="113"/>
    </row>
    <row r="129" spans="1:19" s="27" customFormat="1" ht="48.000000" customHeight="1">
      <c r="A129" s="22">
        <v>128</v>
      </c>
      <c r="B129" s="23">
        <v>42425</v>
      </c>
      <c r="C129" s="23" t="s">
        <v>909</v>
      </c>
      <c r="D129" s="23" t="s">
        <v>802</v>
      </c>
      <c r="E129" s="24">
        <v>70</v>
      </c>
      <c r="F129" s="25" t="s">
        <v>796</v>
      </c>
      <c r="G129" s="24">
        <v>35</v>
      </c>
      <c r="H129" s="25">
        <v>8</v>
      </c>
      <c r="I129" s="24"/>
      <c r="J129" s="24"/>
      <c r="K129" s="25" t="s">
        <v>891</v>
      </c>
      <c r="L129" s="25" t="s">
        <v>798</v>
      </c>
      <c r="M129" s="18">
        <f>'Running Costs'!H129</f>
        <v>0</v>
      </c>
      <c r="N129" s="25" t="s">
        <v>799</v>
      </c>
      <c r="O129" s="25" t="s">
        <v>800</v>
      </c>
      <c r="P129" s="50"/>
      <c r="Q129" s="50"/>
      <c r="R129" s="25"/>
      <c r="S129" s="113"/>
    </row>
    <row r="130" spans="1:19" s="27" customFormat="1" ht="24.000000" customHeight="1">
      <c r="A130" s="22">
        <v>129</v>
      </c>
      <c r="B130" s="23">
        <v>42426</v>
      </c>
      <c r="C130" s="23" t="s">
        <v>913</v>
      </c>
      <c r="D130" s="23" t="s">
        <v>802</v>
      </c>
      <c r="E130" s="24"/>
      <c r="F130" s="25" t="s">
        <v>803</v>
      </c>
      <c r="G130" s="24">
        <v>35</v>
      </c>
      <c r="H130" s="25">
        <v>8</v>
      </c>
      <c r="I130" s="24"/>
      <c r="J130" s="24"/>
      <c r="K130" s="25" t="s">
        <v>891</v>
      </c>
      <c r="L130" s="25" t="s">
        <v>805</v>
      </c>
      <c r="M130" s="18">
        <f>'Running Costs'!H130</f>
        <v>0</v>
      </c>
      <c r="N130" s="25" t="s">
        <v>806</v>
      </c>
      <c r="O130" s="25" t="s">
        <v>807</v>
      </c>
      <c r="P130" s="50"/>
      <c r="Q130" s="50"/>
      <c r="R130" s="25"/>
      <c r="S130" s="113"/>
    </row>
    <row r="131" spans="1:19" s="27" customFormat="1" ht="24.000000" customHeight="1">
      <c r="A131" s="22">
        <v>130</v>
      </c>
      <c r="B131" s="23">
        <v>42427</v>
      </c>
      <c r="C131" s="23" t="s">
        <v>917</v>
      </c>
      <c r="D131" s="23" t="s">
        <v>809</v>
      </c>
      <c r="E131" s="24">
        <v>33</v>
      </c>
      <c r="F131" s="25" t="s">
        <v>810</v>
      </c>
      <c r="G131" s="24">
        <v>33</v>
      </c>
      <c r="H131" s="25">
        <v>8</v>
      </c>
      <c r="I131" s="24"/>
      <c r="J131" s="24"/>
      <c r="K131" s="25"/>
      <c r="L131" s="25" t="s">
        <v>811</v>
      </c>
      <c r="M131" s="18">
        <f>'Running Costs'!H131</f>
        <v>0</v>
      </c>
      <c r="N131" s="25" t="s">
        <v>812</v>
      </c>
      <c r="O131" s="25" t="s">
        <v>813</v>
      </c>
      <c r="P131" s="50"/>
      <c r="Q131" s="50"/>
      <c r="R131" s="25"/>
      <c r="S131" s="113"/>
    </row>
    <row r="132" spans="1:19" s="27" customFormat="1" ht="48.000000" customHeight="1">
      <c r="A132" s="22">
        <v>131</v>
      </c>
      <c r="B132" s="23">
        <v>42428</v>
      </c>
      <c r="C132" s="23" t="s">
        <v>921</v>
      </c>
      <c r="D132" s="23" t="s">
        <v>815</v>
      </c>
      <c r="E132" s="24">
        <v>24</v>
      </c>
      <c r="F132" s="25" t="s">
        <v>816</v>
      </c>
      <c r="G132" s="24">
        <v>24</v>
      </c>
      <c r="H132" s="25">
        <v>10</v>
      </c>
      <c r="I132" s="24"/>
      <c r="J132" s="24"/>
      <c r="K132" s="25" t="s">
        <v>817</v>
      </c>
      <c r="L132" s="25"/>
      <c r="M132" s="18">
        <f>'Running Costs'!H132</f>
        <v>0</v>
      </c>
      <c r="N132" s="25" t="s">
        <v>818</v>
      </c>
      <c r="O132" s="25"/>
      <c r="P132" s="50"/>
      <c r="Q132" s="50"/>
      <c r="R132" s="25"/>
      <c r="S132" s="113"/>
    </row>
    <row r="133" spans="1:19" s="27" customFormat="1">
      <c r="A133" s="22">
        <v>132</v>
      </c>
      <c r="B133" s="23">
        <v>42429</v>
      </c>
      <c r="C133" s="23" t="s">
        <v>819</v>
      </c>
      <c r="D133" s="23" t="s">
        <v>833</v>
      </c>
      <c r="E133" s="24">
        <v>53.3</v>
      </c>
      <c r="F133" s="25" t="s">
        <v>821</v>
      </c>
      <c r="G133" s="24">
        <v>22.8</v>
      </c>
      <c r="H133" s="25">
        <v>8</v>
      </c>
      <c r="I133" s="24"/>
      <c r="J133" s="24"/>
      <c r="K133" s="25" t="s">
        <v>822</v>
      </c>
      <c r="L133" s="25"/>
      <c r="M133" s="18">
        <f>'Running Costs'!H133</f>
        <v>0</v>
      </c>
      <c r="N133" s="25" t="s">
        <v>823</v>
      </c>
      <c r="O133" s="25"/>
      <c r="P133" s="50"/>
      <c r="Q133" s="50"/>
      <c r="R133" s="25"/>
      <c r="S133" s="113"/>
    </row>
    <row r="134" spans="1:19" s="27" customFormat="1" ht="24.000000" customHeight="1">
      <c r="A134" s="22">
        <v>133</v>
      </c>
      <c r="B134" s="23">
        <v>42430</v>
      </c>
      <c r="C134" s="23" t="s">
        <v>900</v>
      </c>
      <c r="D134" s="23" t="s">
        <v>833</v>
      </c>
      <c r="E134" s="24"/>
      <c r="F134" s="25" t="s">
        <v>826</v>
      </c>
      <c r="G134" s="24">
        <v>14</v>
      </c>
      <c r="H134" s="25">
        <f>6+2</f>
        <v>8</v>
      </c>
      <c r="I134" s="24"/>
      <c r="J134" s="24"/>
      <c r="K134" s="25"/>
      <c r="L134" s="25"/>
      <c r="M134" s="18">
        <f>'Running Costs'!H134</f>
        <v>0</v>
      </c>
      <c r="N134" s="25" t="s">
        <v>827</v>
      </c>
      <c r="O134" s="25"/>
      <c r="P134" s="50"/>
      <c r="Q134" s="50"/>
      <c r="R134" s="25"/>
      <c r="S134" s="113"/>
    </row>
    <row r="135" spans="1:19" s="27" customFormat="1" ht="24.000000" customHeight="1">
      <c r="A135" s="22">
        <v>134</v>
      </c>
      <c r="B135" s="23">
        <v>42431</v>
      </c>
      <c r="C135" s="23" t="s">
        <v>905</v>
      </c>
      <c r="D135" s="23" t="s">
        <v>833</v>
      </c>
      <c r="E135" s="24"/>
      <c r="F135" s="25" t="s">
        <v>830</v>
      </c>
      <c r="G135" s="24">
        <v>11.5</v>
      </c>
      <c r="H135" s="25">
        <v>4.5</v>
      </c>
      <c r="I135" s="24"/>
      <c r="J135" s="24"/>
      <c r="K135" s="25"/>
      <c r="L135" s="25"/>
      <c r="M135" s="18">
        <f>'Running Costs'!H135</f>
        <v>0</v>
      </c>
      <c r="N135" s="25" t="s">
        <v>831</v>
      </c>
      <c r="O135" s="25"/>
      <c r="P135" s="50"/>
      <c r="Q135" s="50"/>
      <c r="R135" s="25"/>
      <c r="S135" s="113"/>
    </row>
    <row r="136" spans="1:19" s="27" customFormat="1" ht="24.000000" customHeight="1">
      <c r="A136" s="22">
        <v>135</v>
      </c>
      <c r="B136" s="23">
        <v>42432</v>
      </c>
      <c r="C136" s="23" t="s">
        <v>909</v>
      </c>
      <c r="D136" s="23" t="s">
        <v>833</v>
      </c>
      <c r="E136" s="24"/>
      <c r="F136" s="25" t="s">
        <v>834</v>
      </c>
      <c r="G136" s="24">
        <v>5</v>
      </c>
      <c r="H136" s="25">
        <v>3</v>
      </c>
      <c r="I136" s="24"/>
      <c r="J136" s="24"/>
      <c r="K136" s="25" t="s">
        <v>835</v>
      </c>
      <c r="L136" s="25"/>
      <c r="M136" s="18">
        <f>'Running Costs'!H136</f>
        <v>0</v>
      </c>
      <c r="N136" s="25" t="s">
        <v>836</v>
      </c>
      <c r="O136" s="25" t="s">
        <v>837</v>
      </c>
      <c r="P136" s="50"/>
      <c r="Q136" s="50"/>
      <c r="R136" s="25"/>
      <c r="S136" s="113"/>
    </row>
    <row r="137" spans="1:19" s="27" customFormat="1" ht="48.000000" customHeight="1">
      <c r="A137" s="22">
        <v>136</v>
      </c>
      <c r="B137" s="23">
        <v>42433</v>
      </c>
      <c r="C137" s="23" t="s">
        <v>913</v>
      </c>
      <c r="D137" s="23" t="s">
        <v>839</v>
      </c>
      <c r="E137" s="24">
        <v>6.5</v>
      </c>
      <c r="F137" s="25" t="s">
        <v>840</v>
      </c>
      <c r="G137" s="24">
        <v>6.5</v>
      </c>
      <c r="H137" s="25">
        <v>2</v>
      </c>
      <c r="I137" s="24"/>
      <c r="J137" s="24"/>
      <c r="K137" s="25" t="s">
        <v>891</v>
      </c>
      <c r="L137" s="25" t="s">
        <v>866</v>
      </c>
      <c r="M137" s="18">
        <f>'Running Costs'!H137</f>
        <v>0</v>
      </c>
      <c r="N137" s="25" t="s">
        <v>843</v>
      </c>
      <c r="O137" s="25" t="s">
        <v>844</v>
      </c>
      <c r="P137" s="50"/>
      <c r="Q137" s="50"/>
      <c r="R137" s="25"/>
      <c r="S137" s="113"/>
    </row>
    <row r="138" spans="1:19" s="27" customFormat="1" ht="48.000000" customHeight="1">
      <c r="A138" s="22">
        <v>137</v>
      </c>
      <c r="B138" s="23">
        <v>42434</v>
      </c>
      <c r="C138" s="23" t="s">
        <v>917</v>
      </c>
      <c r="D138" s="23" t="s">
        <v>846</v>
      </c>
      <c r="E138" s="24">
        <v>12</v>
      </c>
      <c r="F138" s="25" t="s">
        <v>847</v>
      </c>
      <c r="G138" s="24">
        <v>12</v>
      </c>
      <c r="H138" s="25">
        <v>3</v>
      </c>
      <c r="I138" s="24"/>
      <c r="J138" s="24"/>
      <c r="K138" s="25" t="s">
        <v>891</v>
      </c>
      <c r="L138" s="25" t="s">
        <v>866</v>
      </c>
      <c r="M138" s="18">
        <f>'Running Costs'!H138</f>
        <v>0</v>
      </c>
      <c r="N138" s="25" t="s">
        <v>850</v>
      </c>
      <c r="O138" s="25"/>
      <c r="P138" s="50"/>
      <c r="Q138" s="50"/>
      <c r="R138" s="25"/>
      <c r="S138" s="113"/>
    </row>
    <row r="139" spans="1:19" s="27" customFormat="1" ht="48.000000" customHeight="1">
      <c r="A139" s="22">
        <v>138</v>
      </c>
      <c r="B139" s="23">
        <v>42435</v>
      </c>
      <c r="C139" s="23" t="s">
        <v>921</v>
      </c>
      <c r="D139" s="23" t="s">
        <v>852</v>
      </c>
      <c r="E139" s="24">
        <v>12</v>
      </c>
      <c r="F139" s="25" t="s">
        <v>853</v>
      </c>
      <c r="G139" s="24">
        <v>12</v>
      </c>
      <c r="H139" s="25">
        <v>2.5</v>
      </c>
      <c r="I139" s="24"/>
      <c r="J139" s="24"/>
      <c r="K139" s="25" t="s">
        <v>891</v>
      </c>
      <c r="L139" s="25" t="s">
        <v>866</v>
      </c>
      <c r="M139" s="18">
        <f>'Running Costs'!H139</f>
        <v>0</v>
      </c>
      <c r="N139" s="25" t="s">
        <v>856</v>
      </c>
      <c r="O139" s="25" t="s">
        <v>857</v>
      </c>
      <c r="P139" s="50"/>
      <c r="Q139" s="50"/>
      <c r="R139" s="25"/>
      <c r="S139" s="113"/>
    </row>
    <row r="140" spans="1:19" s="27" customFormat="1">
      <c r="A140" s="22">
        <v>139</v>
      </c>
      <c r="B140" s="29">
        <v>42436</v>
      </c>
      <c r="C140" s="29" t="s">
        <v>858</v>
      </c>
      <c r="D140" s="29" t="s">
        <v>894</v>
      </c>
      <c r="E140" s="30"/>
      <c r="F140" s="31" t="s">
        <v>895</v>
      </c>
      <c r="G140" s="30"/>
      <c r="H140" s="31"/>
      <c r="I140" s="30"/>
      <c r="J140" s="30"/>
      <c r="K140" s="31" t="s">
        <v>895</v>
      </c>
      <c r="L140" s="31"/>
      <c r="M140" s="18">
        <f>'Running Costs'!H140</f>
        <v>0</v>
      </c>
      <c r="N140" s="31"/>
      <c r="O140" s="31"/>
      <c r="P140" s="50"/>
      <c r="Q140" s="50"/>
      <c r="R140" s="25"/>
      <c r="S140" s="113"/>
    </row>
    <row r="141" spans="1:19" s="27" customFormat="1" ht="36.000000" customHeight="1">
      <c r="A141" s="22">
        <v>140</v>
      </c>
      <c r="B141" s="23">
        <v>42437</v>
      </c>
      <c r="C141" s="23" t="s">
        <v>900</v>
      </c>
      <c r="D141" s="23" t="s">
        <v>863</v>
      </c>
      <c r="E141" s="24">
        <v>15</v>
      </c>
      <c r="F141" s="25" t="s">
        <v>864</v>
      </c>
      <c r="G141" s="24">
        <v>15</v>
      </c>
      <c r="H141" s="25">
        <v>3</v>
      </c>
      <c r="I141" s="24"/>
      <c r="J141" s="24"/>
      <c r="K141" s="25" t="s">
        <v>891</v>
      </c>
      <c r="L141" s="25" t="s">
        <v>866</v>
      </c>
      <c r="M141" s="18">
        <f>'Running Costs'!H141</f>
        <v>0</v>
      </c>
      <c r="N141" s="25" t="s">
        <v>867</v>
      </c>
      <c r="O141" s="25"/>
      <c r="P141" s="50"/>
      <c r="Q141" s="50"/>
      <c r="R141" s="25"/>
      <c r="S141" s="113"/>
    </row>
    <row r="142" spans="1:19" s="27" customFormat="1" ht="36.000000" customHeight="1">
      <c r="A142" s="22">
        <v>141</v>
      </c>
      <c r="B142" s="23">
        <v>42438</v>
      </c>
      <c r="C142" s="23" t="s">
        <v>905</v>
      </c>
      <c r="D142" s="23" t="s">
        <v>869</v>
      </c>
      <c r="E142" s="24">
        <f>34+3</f>
        <v>37</v>
      </c>
      <c r="F142" s="25" t="s">
        <v>870</v>
      </c>
      <c r="G142" s="24">
        <f>13+3</f>
        <v>16</v>
      </c>
      <c r="H142" s="25">
        <f>7.5+1</f>
        <v>8.5</v>
      </c>
      <c r="I142" s="24"/>
      <c r="J142" s="24"/>
      <c r="K142" s="25" t="s">
        <v>871</v>
      </c>
      <c r="L142" s="25"/>
      <c r="M142" s="18">
        <f>'Running Costs'!H142</f>
        <v>0</v>
      </c>
      <c r="N142" s="25" t="s">
        <v>872</v>
      </c>
      <c r="O142" s="25"/>
      <c r="P142" s="50"/>
      <c r="Q142" s="50"/>
      <c r="R142" s="25"/>
      <c r="S142" s="113"/>
    </row>
    <row r="143" spans="1:19" s="27" customFormat="1" ht="24.000000" customHeight="1">
      <c r="A143" s="22">
        <v>142</v>
      </c>
      <c r="B143" s="23">
        <v>42439</v>
      </c>
      <c r="C143" s="23" t="s">
        <v>909</v>
      </c>
      <c r="D143" s="23" t="s">
        <v>874</v>
      </c>
      <c r="E143" s="24"/>
      <c r="F143" s="25" t="s">
        <v>875</v>
      </c>
      <c r="G143" s="24">
        <v>11</v>
      </c>
      <c r="H143" s="25">
        <v>6</v>
      </c>
      <c r="I143" s="24"/>
      <c r="J143" s="24"/>
      <c r="K143" s="25" t="s">
        <v>876</v>
      </c>
      <c r="L143" s="25"/>
      <c r="M143" s="18">
        <f>'Running Costs'!H143</f>
        <v>0</v>
      </c>
      <c r="N143" s="25" t="s">
        <v>877</v>
      </c>
      <c r="O143" s="25"/>
      <c r="P143" s="50"/>
      <c r="Q143" s="50"/>
      <c r="R143" s="25"/>
      <c r="S143" s="113"/>
    </row>
    <row r="144" spans="1:19" s="27" customFormat="1" ht="24.000000" customHeight="1">
      <c r="A144" s="22">
        <v>143</v>
      </c>
      <c r="B144" s="23">
        <v>42440</v>
      </c>
      <c r="C144" s="23" t="s">
        <v>913</v>
      </c>
      <c r="D144" s="23" t="s">
        <v>879</v>
      </c>
      <c r="E144" s="24"/>
      <c r="F144" s="25" t="s">
        <v>880</v>
      </c>
      <c r="G144" s="24">
        <v>10</v>
      </c>
      <c r="H144" s="25">
        <v>5</v>
      </c>
      <c r="I144" s="24"/>
      <c r="J144" s="24"/>
      <c r="K144" s="25" t="s">
        <v>881</v>
      </c>
      <c r="L144" s="25"/>
      <c r="M144" s="18">
        <f>'Running Costs'!H144</f>
        <v>0</v>
      </c>
      <c r="N144" s="25" t="s">
        <v>882</v>
      </c>
      <c r="O144" s="25"/>
      <c r="P144" s="50"/>
      <c r="Q144" s="50"/>
      <c r="R144" s="25"/>
      <c r="S144" s="113"/>
    </row>
    <row r="145" spans="1:19" s="27" customFormat="1" ht="24.000000" customHeight="1">
      <c r="A145" s="22">
        <v>144</v>
      </c>
      <c r="B145" s="23">
        <v>42441</v>
      </c>
      <c r="C145" s="23" t="s">
        <v>917</v>
      </c>
      <c r="D145" s="23" t="s">
        <v>884</v>
      </c>
      <c r="E145" s="24">
        <v>12</v>
      </c>
      <c r="F145" s="25" t="s">
        <v>885</v>
      </c>
      <c r="G145" s="24">
        <v>12</v>
      </c>
      <c r="H145" s="25">
        <v>5</v>
      </c>
      <c r="I145" s="24"/>
      <c r="J145" s="24"/>
      <c r="K145" s="25" t="s">
        <v>886</v>
      </c>
      <c r="L145" s="25"/>
      <c r="M145" s="18">
        <f>'Running Costs'!H145</f>
        <v>0</v>
      </c>
      <c r="N145" s="25" t="s">
        <v>887</v>
      </c>
      <c r="O145" s="25"/>
      <c r="P145" s="50"/>
      <c r="Q145" s="50"/>
      <c r="R145" s="25"/>
      <c r="S145" s="113"/>
    </row>
    <row r="146" spans="1:19" s="27" customFormat="1" ht="36.000000" customHeight="1">
      <c r="A146" s="22">
        <v>145</v>
      </c>
      <c r="B146" s="23">
        <v>42442</v>
      </c>
      <c r="C146" s="23" t="s">
        <v>921</v>
      </c>
      <c r="D146" s="23" t="s">
        <v>889</v>
      </c>
      <c r="E146" s="24">
        <v>21</v>
      </c>
      <c r="F146" s="25" t="s">
        <v>890</v>
      </c>
      <c r="G146" s="24">
        <v>21</v>
      </c>
      <c r="H146" s="25">
        <v>6</v>
      </c>
      <c r="I146" s="24"/>
      <c r="J146" s="24"/>
      <c r="K146" s="25" t="s">
        <v>891</v>
      </c>
      <c r="L146" s="25"/>
      <c r="M146" s="18">
        <f>'Running Costs'!H146</f>
        <v>0</v>
      </c>
      <c r="N146" s="25" t="s">
        <v>892</v>
      </c>
      <c r="O146" s="25"/>
      <c r="P146" s="50"/>
      <c r="Q146" s="50"/>
      <c r="R146" s="25"/>
      <c r="S146" s="113"/>
    </row>
    <row r="147" spans="1:19" s="27" customFormat="1" ht="72.000000" customHeight="1">
      <c r="A147" s="22">
        <v>146</v>
      </c>
      <c r="B147" s="29">
        <v>42443</v>
      </c>
      <c r="C147" s="29" t="s">
        <v>893</v>
      </c>
      <c r="D147" s="29" t="s">
        <v>894</v>
      </c>
      <c r="E147" s="30"/>
      <c r="F147" s="31" t="s">
        <v>895</v>
      </c>
      <c r="G147" s="30"/>
      <c r="H147" s="31"/>
      <c r="I147" s="30"/>
      <c r="J147" s="30"/>
      <c r="K147" s="31" t="s">
        <v>896</v>
      </c>
      <c r="L147" s="31" t="s">
        <v>897</v>
      </c>
      <c r="M147" s="18">
        <f>'Running Costs'!H147</f>
        <v>0</v>
      </c>
      <c r="N147" s="31" t="s">
        <v>898</v>
      </c>
      <c r="O147" s="31" t="s">
        <v>899</v>
      </c>
      <c r="P147" s="50"/>
      <c r="Q147" s="50"/>
      <c r="R147" s="25"/>
      <c r="S147" s="113"/>
    </row>
    <row r="148" spans="1:19" s="27" customFormat="1" ht="24.000000" customHeight="1">
      <c r="A148" s="22">
        <v>147</v>
      </c>
      <c r="B148" s="23">
        <v>42444</v>
      </c>
      <c r="C148" s="23" t="s">
        <v>900</v>
      </c>
      <c r="D148" s="23" t="s">
        <v>901</v>
      </c>
      <c r="E148" s="24"/>
      <c r="F148" s="25" t="s">
        <v>902</v>
      </c>
      <c r="G148" s="24"/>
      <c r="H148" s="25"/>
      <c r="I148" s="24"/>
      <c r="J148" s="24"/>
      <c r="K148" s="25" t="s">
        <v>903</v>
      </c>
      <c r="L148" s="25"/>
      <c r="M148" s="18">
        <f>'Running Costs'!H148</f>
        <v>0</v>
      </c>
      <c r="N148" s="25" t="s">
        <v>904</v>
      </c>
      <c r="O148" s="25"/>
      <c r="P148" s="50"/>
      <c r="Q148" s="50"/>
      <c r="R148" s="25"/>
      <c r="S148" s="113"/>
    </row>
    <row r="149" spans="1:19" s="27" customFormat="1" ht="24.000000" customHeight="1">
      <c r="A149" s="22">
        <v>148</v>
      </c>
      <c r="B149" s="23">
        <v>42445</v>
      </c>
      <c r="C149" s="23" t="s">
        <v>905</v>
      </c>
      <c r="D149" s="23" t="s">
        <v>906</v>
      </c>
      <c r="E149" s="24">
        <v>34</v>
      </c>
      <c r="F149" s="25" t="s">
        <v>907</v>
      </c>
      <c r="G149" s="24">
        <v>11</v>
      </c>
      <c r="H149" s="25">
        <v>5</v>
      </c>
      <c r="I149" s="24"/>
      <c r="J149" s="24"/>
      <c r="K149" s="25"/>
      <c r="L149" s="25"/>
      <c r="M149" s="18">
        <f>'Running Costs'!H149</f>
        <v>0</v>
      </c>
      <c r="N149" s="25" t="s">
        <v>908</v>
      </c>
      <c r="O149" s="25"/>
      <c r="P149" s="50"/>
      <c r="Q149" s="50"/>
      <c r="R149" s="25"/>
      <c r="S149" s="113"/>
    </row>
    <row r="150" spans="1:19" s="27" customFormat="1" ht="24.000000" customHeight="1">
      <c r="A150" s="22">
        <v>149</v>
      </c>
      <c r="B150" s="23">
        <v>42446</v>
      </c>
      <c r="C150" s="23" t="s">
        <v>909</v>
      </c>
      <c r="D150" s="23" t="s">
        <v>910</v>
      </c>
      <c r="E150" s="24"/>
      <c r="F150" s="25" t="s">
        <v>911</v>
      </c>
      <c r="G150" s="24">
        <v>10</v>
      </c>
      <c r="H150" s="25">
        <v>5</v>
      </c>
      <c r="I150" s="24"/>
      <c r="J150" s="24"/>
      <c r="K150" s="25"/>
      <c r="L150" s="25"/>
      <c r="M150" s="18">
        <f>'Running Costs'!H150</f>
        <v>0</v>
      </c>
      <c r="N150" s="25" t="s">
        <v>912</v>
      </c>
      <c r="O150" s="25"/>
      <c r="P150" s="50"/>
      <c r="Q150" s="50"/>
      <c r="R150" s="25"/>
      <c r="S150" s="113"/>
    </row>
    <row r="151" spans="1:19" s="27" customFormat="1" ht="24.000000" customHeight="1">
      <c r="A151" s="22">
        <v>150</v>
      </c>
      <c r="B151" s="23">
        <v>42447</v>
      </c>
      <c r="C151" s="23" t="s">
        <v>913</v>
      </c>
      <c r="D151" s="23" t="s">
        <v>914</v>
      </c>
      <c r="E151" s="24"/>
      <c r="F151" s="25" t="s">
        <v>915</v>
      </c>
      <c r="G151" s="24">
        <v>13</v>
      </c>
      <c r="H151" s="25">
        <v>4</v>
      </c>
      <c r="I151" s="24"/>
      <c r="J151" s="24"/>
      <c r="K151" s="25"/>
      <c r="L151" s="25"/>
      <c r="M151" s="18">
        <f>'Running Costs'!H151</f>
        <v>0</v>
      </c>
      <c r="N151" s="25" t="s">
        <v>916</v>
      </c>
      <c r="O151" s="25"/>
      <c r="P151" s="50"/>
      <c r="Q151" s="50"/>
      <c r="R151" s="25"/>
      <c r="S151" s="113"/>
    </row>
    <row r="152" spans="1:19" s="27" customFormat="1" ht="24.000000" customHeight="1">
      <c r="A152" s="22">
        <v>151</v>
      </c>
      <c r="B152" s="23">
        <v>42448</v>
      </c>
      <c r="C152" s="23" t="s">
        <v>917</v>
      </c>
      <c r="D152" s="23" t="s">
        <v>918</v>
      </c>
      <c r="E152" s="24">
        <v>16</v>
      </c>
      <c r="F152" s="25" t="s">
        <v>919</v>
      </c>
      <c r="G152" s="24">
        <f>6+10</f>
        <v>16</v>
      </c>
      <c r="H152" s="25">
        <f>2+2</f>
        <v>4</v>
      </c>
      <c r="I152" s="24"/>
      <c r="J152" s="24"/>
      <c r="K152" s="25"/>
      <c r="L152" s="25"/>
      <c r="M152" s="18">
        <f>'Running Costs'!H152</f>
        <v>0</v>
      </c>
      <c r="N152" s="25" t="s">
        <v>920</v>
      </c>
      <c r="O152" s="25"/>
      <c r="P152" s="50"/>
      <c r="Q152" s="50"/>
      <c r="R152" s="25"/>
      <c r="S152" s="113"/>
    </row>
    <row r="153" spans="1:19" s="27" customFormat="1" ht="48.000000" customHeight="1">
      <c r="A153" s="22">
        <v>152</v>
      </c>
      <c r="B153" s="23">
        <v>42449</v>
      </c>
      <c r="C153" s="23" t="s">
        <v>921</v>
      </c>
      <c r="D153" s="23" t="s">
        <v>922</v>
      </c>
      <c r="E153" s="24">
        <v>47</v>
      </c>
      <c r="F153" s="25" t="s">
        <v>923</v>
      </c>
      <c r="G153" s="24">
        <v>15</v>
      </c>
      <c r="H153" s="25"/>
      <c r="I153" s="24"/>
      <c r="J153" s="24"/>
      <c r="K153" s="25" t="s">
        <v>924</v>
      </c>
      <c r="L153" s="25"/>
      <c r="M153" s="18">
        <f>'Running Costs'!H153</f>
        <v>0</v>
      </c>
      <c r="N153" s="25" t="s">
        <v>929</v>
      </c>
      <c r="O153" s="25"/>
      <c r="P153" s="50"/>
      <c r="Q153" s="50"/>
      <c r="R153" s="25"/>
      <c r="S153" s="113"/>
    </row>
    <row r="154" spans="1:19" s="27" customFormat="1" ht="24.000000" customHeight="1">
      <c r="A154" s="22">
        <v>153</v>
      </c>
      <c r="B154" s="23">
        <v>42450</v>
      </c>
      <c r="C154" s="23" t="s">
        <v>1014</v>
      </c>
      <c r="D154" s="23" t="s">
        <v>931</v>
      </c>
      <c r="E154" s="24"/>
      <c r="F154" s="25"/>
      <c r="G154" s="24">
        <v>15</v>
      </c>
      <c r="H154" s="25"/>
      <c r="I154" s="24"/>
      <c r="J154" s="24"/>
      <c r="K154" s="25" t="s">
        <v>928</v>
      </c>
      <c r="L154" s="25"/>
      <c r="M154" s="18">
        <f>'Running Costs'!H154</f>
        <v>0</v>
      </c>
      <c r="N154" s="25" t="s">
        <v>929</v>
      </c>
      <c r="O154" s="25"/>
      <c r="P154" s="50"/>
      <c r="Q154" s="50"/>
      <c r="R154" s="25"/>
      <c r="S154" s="113"/>
    </row>
    <row r="155" spans="1:19" s="27" customFormat="1" ht="36.000000" customHeight="1">
      <c r="A155" s="22">
        <v>154</v>
      </c>
      <c r="B155" s="23">
        <v>42451</v>
      </c>
      <c r="C155" s="23" t="s">
        <v>1053</v>
      </c>
      <c r="D155" s="23" t="s">
        <v>931</v>
      </c>
      <c r="E155" s="24"/>
      <c r="F155" s="25"/>
      <c r="G155" s="24">
        <v>17</v>
      </c>
      <c r="H155" s="25"/>
      <c r="I155" s="24"/>
      <c r="J155" s="24"/>
      <c r="K155" s="25" t="s">
        <v>932</v>
      </c>
      <c r="L155" s="25"/>
      <c r="M155" s="18">
        <f>'Running Costs'!H155</f>
        <v>0</v>
      </c>
      <c r="N155" s="25" t="s">
        <v>933</v>
      </c>
      <c r="O155" s="25" t="s">
        <v>934</v>
      </c>
      <c r="P155" s="50"/>
      <c r="Q155" s="50"/>
      <c r="R155" s="25"/>
      <c r="S155" s="113"/>
    </row>
    <row r="156" spans="1:19" s="37" customFormat="1">
      <c r="A156" s="22">
        <v>155</v>
      </c>
      <c r="B156" s="29">
        <v>42452</v>
      </c>
      <c r="C156" s="29" t="s">
        <v>935</v>
      </c>
      <c r="D156" s="29" t="s">
        <v>968</v>
      </c>
      <c r="E156" s="30"/>
      <c r="F156" s="31"/>
      <c r="G156" s="30"/>
      <c r="H156" s="31"/>
      <c r="I156" s="30"/>
      <c r="J156" s="30"/>
      <c r="K156" s="31"/>
      <c r="L156" s="31"/>
      <c r="M156" s="18">
        <f>'Running Costs'!H156</f>
        <v>0</v>
      </c>
      <c r="N156" s="31"/>
      <c r="O156" s="31" t="s">
        <v>937</v>
      </c>
      <c r="P156" s="51"/>
      <c r="Q156" s="51"/>
      <c r="R156" s="31"/>
      <c r="S156" s="116"/>
    </row>
    <row r="157" spans="1:19" s="27" customFormat="1" ht="24.000000" customHeight="1">
      <c r="A157" s="22">
        <v>156</v>
      </c>
      <c r="B157" s="23">
        <v>42453</v>
      </c>
      <c r="C157" s="23" t="s">
        <v>1055</v>
      </c>
      <c r="D157" s="23" t="s">
        <v>955</v>
      </c>
      <c r="E157" s="24">
        <v>63</v>
      </c>
      <c r="F157" s="25" t="s">
        <v>940</v>
      </c>
      <c r="G157" s="24">
        <v>23</v>
      </c>
      <c r="H157" s="25">
        <v>7.5</v>
      </c>
      <c r="I157" s="24"/>
      <c r="J157" s="24"/>
      <c r="K157" s="25" t="s">
        <v>941</v>
      </c>
      <c r="L157" s="25"/>
      <c r="M157" s="18">
        <f>'Running Costs'!H157</f>
        <v>0</v>
      </c>
      <c r="N157" s="25" t="s">
        <v>942</v>
      </c>
      <c r="O157" s="25"/>
      <c r="P157" s="50"/>
      <c r="Q157" s="50"/>
      <c r="R157" s="25"/>
      <c r="S157" s="113"/>
    </row>
    <row r="158" spans="1:19" s="27" customFormat="1">
      <c r="A158" s="22">
        <v>157</v>
      </c>
      <c r="B158" s="23">
        <v>42454</v>
      </c>
      <c r="C158" s="23" t="s">
        <v>1056</v>
      </c>
      <c r="D158" s="23" t="s">
        <v>955</v>
      </c>
      <c r="E158" s="24"/>
      <c r="F158" s="25" t="s">
        <v>945</v>
      </c>
      <c r="G158" s="24">
        <v>13</v>
      </c>
      <c r="H158" s="25">
        <v>6</v>
      </c>
      <c r="I158" s="24"/>
      <c r="J158" s="24"/>
      <c r="K158" s="38" t="s">
        <v>946</v>
      </c>
      <c r="L158" s="25"/>
      <c r="M158" s="18">
        <f>'Running Costs'!H158</f>
        <v>0</v>
      </c>
      <c r="N158" s="25" t="s">
        <v>947</v>
      </c>
      <c r="O158" s="25"/>
      <c r="P158" s="50"/>
      <c r="Q158" s="50"/>
      <c r="R158" s="25"/>
      <c r="S158" s="113"/>
    </row>
    <row r="159" spans="1:19" s="27" customFormat="1" ht="24.000000" customHeight="1">
      <c r="A159" s="22">
        <v>158</v>
      </c>
      <c r="B159" s="23">
        <v>42455</v>
      </c>
      <c r="C159" s="23" t="s">
        <v>1057</v>
      </c>
      <c r="D159" s="23" t="s">
        <v>955</v>
      </c>
      <c r="E159" s="24"/>
      <c r="F159" s="25" t="s">
        <v>950</v>
      </c>
      <c r="G159" s="24">
        <v>8</v>
      </c>
      <c r="H159" s="25">
        <v>4</v>
      </c>
      <c r="I159" s="24"/>
      <c r="J159" s="24"/>
      <c r="K159" s="25"/>
      <c r="L159" s="25" t="s">
        <v>951</v>
      </c>
      <c r="M159" s="18">
        <f>'Running Costs'!H159</f>
        <v>0</v>
      </c>
      <c r="N159" s="25" t="s">
        <v>952</v>
      </c>
      <c r="O159" s="25" t="s">
        <v>960</v>
      </c>
      <c r="P159" s="50"/>
      <c r="Q159" s="50"/>
      <c r="R159" s="25"/>
      <c r="S159" s="113"/>
    </row>
    <row r="160" spans="1:19" s="27" customFormat="1" ht="24.000000" customHeight="1">
      <c r="A160" s="22">
        <v>159</v>
      </c>
      <c r="B160" s="23">
        <v>42456</v>
      </c>
      <c r="C160" s="23" t="s">
        <v>1012</v>
      </c>
      <c r="D160" s="23" t="s">
        <v>955</v>
      </c>
      <c r="E160" s="24"/>
      <c r="F160" s="25" t="s">
        <v>956</v>
      </c>
      <c r="G160" s="24">
        <v>19</v>
      </c>
      <c r="H160" s="25">
        <v>5</v>
      </c>
      <c r="I160" s="24"/>
      <c r="J160" s="24"/>
      <c r="K160" s="25" t="s">
        <v>957</v>
      </c>
      <c r="L160" s="25" t="s">
        <v>958</v>
      </c>
      <c r="M160" s="18">
        <f>'Running Costs'!H160</f>
        <v>0</v>
      </c>
      <c r="N160" s="25" t="s">
        <v>959</v>
      </c>
      <c r="O160" s="25" t="s">
        <v>960</v>
      </c>
      <c r="P160" s="50"/>
      <c r="Q160" s="50"/>
      <c r="R160" s="25"/>
      <c r="S160" s="113"/>
    </row>
    <row r="161" spans="1:19" s="27" customFormat="1" ht="24.000000" customHeight="1">
      <c r="A161" s="22">
        <v>160</v>
      </c>
      <c r="B161" s="23">
        <v>42457</v>
      </c>
      <c r="C161" s="23" t="s">
        <v>1014</v>
      </c>
      <c r="D161" s="23" t="s">
        <v>962</v>
      </c>
      <c r="E161" s="24">
        <v>19</v>
      </c>
      <c r="F161" s="25" t="s">
        <v>963</v>
      </c>
      <c r="G161" s="24">
        <f>19</f>
        <v>19</v>
      </c>
      <c r="H161" s="25">
        <v>8</v>
      </c>
      <c r="I161" s="24"/>
      <c r="J161" s="24"/>
      <c r="K161" s="38" t="s">
        <v>964</v>
      </c>
      <c r="L161" s="25" t="s">
        <v>965</v>
      </c>
      <c r="M161" s="18">
        <f>'Running Costs'!H161</f>
        <v>0</v>
      </c>
      <c r="N161" s="25" t="s">
        <v>966</v>
      </c>
      <c r="O161" s="25"/>
      <c r="P161" s="50"/>
      <c r="Q161" s="50"/>
      <c r="R161" s="25"/>
      <c r="S161" s="113"/>
    </row>
    <row r="162" spans="1:19" s="27" customFormat="1" ht="24.000000" customHeight="1">
      <c r="A162" s="22">
        <v>161</v>
      </c>
      <c r="B162" s="29">
        <v>42458</v>
      </c>
      <c r="C162" s="29" t="s">
        <v>998</v>
      </c>
      <c r="D162" s="29" t="s">
        <v>968</v>
      </c>
      <c r="E162" s="30"/>
      <c r="F162" s="31" t="s">
        <v>969</v>
      </c>
      <c r="G162" s="30"/>
      <c r="H162" s="31"/>
      <c r="I162" s="30"/>
      <c r="J162" s="30"/>
      <c r="K162" s="31"/>
      <c r="L162" s="31"/>
      <c r="M162" s="18">
        <f>'Running Costs'!H162</f>
        <v>0</v>
      </c>
      <c r="N162" s="31" t="s">
        <v>970</v>
      </c>
      <c r="O162" s="31" t="s">
        <v>971</v>
      </c>
      <c r="P162" s="51"/>
      <c r="Q162" s="51"/>
      <c r="R162" s="25"/>
      <c r="S162" s="113"/>
    </row>
    <row r="163" spans="1:19" s="27" customFormat="1" ht="48.000000" customHeight="1">
      <c r="A163" s="22">
        <v>162</v>
      </c>
      <c r="B163" s="23">
        <v>42459</v>
      </c>
      <c r="C163" s="23" t="s">
        <v>1054</v>
      </c>
      <c r="D163" s="23" t="s">
        <v>973</v>
      </c>
      <c r="E163" s="24">
        <f>4+4+11</f>
        <v>19</v>
      </c>
      <c r="F163" s="25" t="s">
        <v>974</v>
      </c>
      <c r="G163" s="24">
        <f>8+11</f>
        <v>19</v>
      </c>
      <c r="H163" s="25">
        <f>2.5+4</f>
        <v>6.5</v>
      </c>
      <c r="I163" s="24"/>
      <c r="J163" s="24"/>
      <c r="K163" s="25" t="s">
        <v>975</v>
      </c>
      <c r="L163" s="25"/>
      <c r="M163" s="18">
        <f>'Running Costs'!H163</f>
        <v>0</v>
      </c>
      <c r="N163" s="25" t="s">
        <v>976</v>
      </c>
      <c r="O163" s="25" t="s">
        <v>977</v>
      </c>
      <c r="P163" s="50"/>
      <c r="Q163" s="50"/>
      <c r="R163" s="25"/>
      <c r="S163" s="113"/>
    </row>
    <row r="164" spans="1:19" s="27" customFormat="1" ht="24.000000" customHeight="1">
      <c r="A164" s="22">
        <v>163</v>
      </c>
      <c r="B164" s="23">
        <v>42460</v>
      </c>
      <c r="C164" s="23" t="s">
        <v>1055</v>
      </c>
      <c r="D164" s="23" t="s">
        <v>983</v>
      </c>
      <c r="E164" s="24">
        <v>45</v>
      </c>
      <c r="F164" s="25" t="s">
        <v>980</v>
      </c>
      <c r="G164" s="24">
        <v>25</v>
      </c>
      <c r="H164" s="25">
        <v>10</v>
      </c>
      <c r="I164" s="24"/>
      <c r="J164" s="24"/>
      <c r="K164" s="25"/>
      <c r="L164" s="25"/>
      <c r="M164" s="18">
        <f>'Running Costs'!H164</f>
        <v>0</v>
      </c>
      <c r="N164" s="25" t="s">
        <v>981</v>
      </c>
      <c r="O164" s="25"/>
      <c r="P164" s="50"/>
      <c r="Q164" s="50"/>
      <c r="R164" s="25"/>
      <c r="S164" s="113"/>
    </row>
    <row r="165" spans="1:19" s="27" customFormat="1">
      <c r="A165" s="22">
        <v>164</v>
      </c>
      <c r="B165" s="23">
        <v>42461</v>
      </c>
      <c r="C165" s="23" t="s">
        <v>1056</v>
      </c>
      <c r="D165" s="23" t="s">
        <v>983</v>
      </c>
      <c r="E165" s="24"/>
      <c r="F165" s="25" t="s">
        <v>984</v>
      </c>
      <c r="G165" s="24">
        <v>20</v>
      </c>
      <c r="H165" s="25">
        <v>9</v>
      </c>
      <c r="I165" s="24"/>
      <c r="J165" s="24"/>
      <c r="K165" s="25"/>
      <c r="L165" s="25"/>
      <c r="M165" s="18">
        <f>'Running Costs'!H165</f>
        <v>0</v>
      </c>
      <c r="N165" s="25" t="s">
        <v>985</v>
      </c>
      <c r="O165" s="25"/>
      <c r="P165" s="50"/>
      <c r="Q165" s="50"/>
      <c r="R165" s="25"/>
      <c r="S165" s="113"/>
    </row>
    <row r="166" spans="1:19" s="27" customFormat="1" ht="24.000000" customHeight="1">
      <c r="A166" s="22">
        <v>165</v>
      </c>
      <c r="B166" s="23">
        <v>42462</v>
      </c>
      <c r="C166" s="23" t="s">
        <v>1057</v>
      </c>
      <c r="D166" s="23" t="s">
        <v>987</v>
      </c>
      <c r="E166" s="24">
        <f>6+9</f>
        <v>15</v>
      </c>
      <c r="F166" s="25" t="s">
        <v>988</v>
      </c>
      <c r="G166" s="24">
        <f>6+9</f>
        <v>15</v>
      </c>
      <c r="H166" s="25">
        <f>1.5+3</f>
        <v>4.5</v>
      </c>
      <c r="I166" s="24"/>
      <c r="J166" s="24"/>
      <c r="K166" s="25"/>
      <c r="L166" s="25"/>
      <c r="M166" s="18">
        <f>'Running Costs'!H166</f>
        <v>0</v>
      </c>
      <c r="N166" s="25" t="s">
        <v>989</v>
      </c>
      <c r="O166" s="25"/>
      <c r="P166" s="50"/>
      <c r="Q166" s="50"/>
      <c r="R166" s="25"/>
      <c r="S166" s="113"/>
    </row>
    <row r="167" spans="1:19" s="27" customFormat="1">
      <c r="A167" s="22">
        <v>166</v>
      </c>
      <c r="B167" s="23">
        <v>42463</v>
      </c>
      <c r="C167" s="23" t="s">
        <v>1012</v>
      </c>
      <c r="D167" s="23" t="s">
        <v>991</v>
      </c>
      <c r="E167" s="24">
        <v>31</v>
      </c>
      <c r="F167" s="25" t="s">
        <v>992</v>
      </c>
      <c r="G167" s="24">
        <v>31</v>
      </c>
      <c r="H167" s="25">
        <v>10</v>
      </c>
      <c r="I167" s="24"/>
      <c r="J167" s="24"/>
      <c r="K167" s="25"/>
      <c r="L167" s="25"/>
      <c r="M167" s="18">
        <f>'Running Costs'!H167</f>
        <v>0</v>
      </c>
      <c r="N167" s="25" t="s">
        <v>993</v>
      </c>
      <c r="O167" s="25"/>
      <c r="P167" s="50"/>
      <c r="Q167" s="50"/>
      <c r="R167" s="25"/>
      <c r="S167" s="113"/>
    </row>
    <row r="168" spans="1:19" s="27" customFormat="1" ht="24.000000" customHeight="1">
      <c r="A168" s="22">
        <v>167</v>
      </c>
      <c r="B168" s="23">
        <v>42464</v>
      </c>
      <c r="C168" s="23" t="s">
        <v>1014</v>
      </c>
      <c r="D168" s="23" t="s">
        <v>995</v>
      </c>
      <c r="E168" s="24">
        <v>32.5</v>
      </c>
      <c r="F168" s="25" t="s">
        <v>996</v>
      </c>
      <c r="G168" s="24">
        <v>32.5</v>
      </c>
      <c r="H168" s="25">
        <v>10</v>
      </c>
      <c r="I168" s="24"/>
      <c r="J168" s="24"/>
      <c r="K168" s="25"/>
      <c r="L168" s="25"/>
      <c r="M168" s="18">
        <f>'Running Costs'!H168</f>
        <v>0</v>
      </c>
      <c r="N168" s="25" t="s">
        <v>997</v>
      </c>
      <c r="O168" s="25"/>
      <c r="P168" s="50"/>
      <c r="Q168" s="50"/>
      <c r="R168" s="25"/>
      <c r="S168" s="113"/>
    </row>
    <row r="169" spans="1:19" s="27" customFormat="1" ht="24.000000" customHeight="1">
      <c r="A169" s="22">
        <v>168</v>
      </c>
      <c r="B169" s="29">
        <v>42465</v>
      </c>
      <c r="C169" s="29" t="s">
        <v>998</v>
      </c>
      <c r="D169" s="29" t="s">
        <v>999</v>
      </c>
      <c r="E169" s="30"/>
      <c r="F169" s="31" t="s">
        <v>1000</v>
      </c>
      <c r="G169" s="30"/>
      <c r="H169" s="31"/>
      <c r="I169" s="30"/>
      <c r="J169" s="30"/>
      <c r="K169" s="31"/>
      <c r="L169" s="31"/>
      <c r="M169" s="18">
        <f>'Running Costs'!H169</f>
        <v>0</v>
      </c>
      <c r="N169" s="31" t="s">
        <v>1001</v>
      </c>
      <c r="O169" s="31"/>
      <c r="P169" s="51"/>
      <c r="Q169" s="51"/>
      <c r="R169" s="25"/>
      <c r="S169" s="113"/>
    </row>
    <row r="170" spans="1:19" s="27" customFormat="1" ht="24.000000" customHeight="1">
      <c r="A170" s="22">
        <v>169</v>
      </c>
      <c r="B170" s="23">
        <v>42466</v>
      </c>
      <c r="C170" s="23" t="s">
        <v>1054</v>
      </c>
      <c r="D170" s="23" t="s">
        <v>1006</v>
      </c>
      <c r="E170" s="24"/>
      <c r="F170" s="25" t="s">
        <v>1004</v>
      </c>
      <c r="G170" s="24"/>
      <c r="H170" s="25"/>
      <c r="I170" s="24"/>
      <c r="J170" s="24"/>
      <c r="K170" s="25"/>
      <c r="L170" s="25"/>
      <c r="M170" s="18">
        <f>'Running Costs'!H170</f>
        <v>0</v>
      </c>
      <c r="N170" s="25"/>
      <c r="O170" s="25"/>
      <c r="P170" s="50"/>
      <c r="Q170" s="50"/>
      <c r="R170" s="25"/>
      <c r="S170" s="113"/>
    </row>
    <row r="171" spans="1:19" s="27" customFormat="1">
      <c r="A171" s="22">
        <v>170</v>
      </c>
      <c r="B171" s="23">
        <v>42467</v>
      </c>
      <c r="C171" s="23" t="s">
        <v>1055</v>
      </c>
      <c r="D171" s="23" t="s">
        <v>1006</v>
      </c>
      <c r="E171" s="24"/>
      <c r="F171" s="25"/>
      <c r="G171" s="24"/>
      <c r="H171" s="25"/>
      <c r="I171" s="24"/>
      <c r="J171" s="24"/>
      <c r="K171" s="25"/>
      <c r="L171" s="25"/>
      <c r="M171" s="18">
        <f>'Running Costs'!H171</f>
        <v>0</v>
      </c>
      <c r="N171" s="25"/>
      <c r="O171" s="25"/>
      <c r="P171" s="50"/>
      <c r="Q171" s="50"/>
      <c r="R171" s="25"/>
      <c r="S171" s="113"/>
    </row>
    <row r="172" spans="1:19" s="27" customFormat="1">
      <c r="A172" s="22">
        <v>171</v>
      </c>
      <c r="B172" s="23">
        <v>42468</v>
      </c>
      <c r="C172" s="23" t="s">
        <v>1056</v>
      </c>
      <c r="D172" s="23" t="s">
        <v>1008</v>
      </c>
      <c r="E172" s="24"/>
      <c r="F172" s="25"/>
      <c r="G172" s="24"/>
      <c r="H172" s="25"/>
      <c r="I172" s="24"/>
      <c r="J172" s="24"/>
      <c r="K172" s="25"/>
      <c r="L172" s="25"/>
      <c r="M172" s="18">
        <f>'Running Costs'!H172</f>
        <v>0</v>
      </c>
      <c r="N172" s="25"/>
      <c r="O172" s="25"/>
      <c r="P172" s="50"/>
      <c r="Q172" s="50"/>
      <c r="R172" s="25"/>
      <c r="S172" s="113"/>
    </row>
    <row r="173" spans="1:19" s="27" customFormat="1" ht="24.000000" customHeight="1">
      <c r="A173" s="22">
        <v>172</v>
      </c>
      <c r="B173" s="23">
        <v>42469</v>
      </c>
      <c r="C173" s="23" t="s">
        <v>1057</v>
      </c>
      <c r="D173" s="23" t="s">
        <v>1023</v>
      </c>
      <c r="E173" s="24"/>
      <c r="F173" s="25" t="s">
        <v>1011</v>
      </c>
      <c r="G173" s="24"/>
      <c r="H173" s="25"/>
      <c r="I173" s="24"/>
      <c r="J173" s="24"/>
      <c r="K173" s="25"/>
      <c r="L173" s="25"/>
      <c r="M173" s="18">
        <f>'Running Costs'!H173</f>
        <v>0</v>
      </c>
      <c r="N173" s="25"/>
      <c r="O173" s="25"/>
      <c r="P173" s="50"/>
      <c r="Q173" s="50"/>
      <c r="R173" s="25"/>
      <c r="S173" s="113"/>
    </row>
    <row r="174" spans="1:19" s="27" customFormat="1">
      <c r="A174" s="22">
        <v>173</v>
      </c>
      <c r="B174" s="23">
        <v>42470</v>
      </c>
      <c r="C174" s="23" t="s">
        <v>1012</v>
      </c>
      <c r="D174" s="23" t="s">
        <v>1023</v>
      </c>
      <c r="E174" s="24"/>
      <c r="F174" s="25"/>
      <c r="G174" s="24"/>
      <c r="H174" s="25"/>
      <c r="I174" s="24"/>
      <c r="J174" s="24"/>
      <c r="K174" s="25"/>
      <c r="L174" s="25"/>
      <c r="M174" s="18">
        <f>'Running Costs'!H174</f>
        <v>0</v>
      </c>
      <c r="N174" s="25"/>
      <c r="O174" s="25"/>
      <c r="P174" s="50"/>
      <c r="Q174" s="50"/>
      <c r="R174" s="25"/>
      <c r="S174" s="113"/>
    </row>
    <row r="175" spans="1:19" s="27" customFormat="1">
      <c r="A175" s="22">
        <v>174</v>
      </c>
      <c r="B175" s="23">
        <v>42471</v>
      </c>
      <c r="C175" s="23" t="s">
        <v>1014</v>
      </c>
      <c r="D175" s="23" t="s">
        <v>1023</v>
      </c>
      <c r="E175" s="24"/>
      <c r="F175" s="25"/>
      <c r="G175" s="24"/>
      <c r="H175" s="25"/>
      <c r="I175" s="24"/>
      <c r="J175" s="24"/>
      <c r="K175" s="25"/>
      <c r="L175" s="25"/>
      <c r="M175" s="18">
        <f>'Running Costs'!H175</f>
        <v>0</v>
      </c>
      <c r="N175" s="25"/>
      <c r="O175" s="25"/>
      <c r="P175" s="50"/>
      <c r="Q175" s="50"/>
      <c r="R175" s="25"/>
      <c r="S175" s="113"/>
    </row>
    <row r="176" spans="1:19" s="27" customFormat="1">
      <c r="A176" s="22">
        <v>175</v>
      </c>
      <c r="B176" s="23">
        <v>42472</v>
      </c>
      <c r="C176" s="23" t="s">
        <v>1053</v>
      </c>
      <c r="D176" s="23" t="s">
        <v>1023</v>
      </c>
      <c r="E176" s="24"/>
      <c r="F176" s="25"/>
      <c r="G176" s="24"/>
      <c r="H176" s="25"/>
      <c r="I176" s="24"/>
      <c r="J176" s="24"/>
      <c r="K176" s="25"/>
      <c r="L176" s="25"/>
      <c r="M176" s="18">
        <f>'Running Costs'!H176</f>
        <v>0</v>
      </c>
      <c r="N176" s="25"/>
      <c r="O176" s="25"/>
      <c r="P176" s="50"/>
      <c r="Q176" s="50"/>
      <c r="R176" s="25"/>
      <c r="S176" s="113"/>
    </row>
    <row r="177" spans="1:19" s="27" customFormat="1">
      <c r="A177" s="22">
        <v>176</v>
      </c>
      <c r="B177" s="23">
        <v>42473</v>
      </c>
      <c r="C177" s="23" t="s">
        <v>1054</v>
      </c>
      <c r="D177" s="23" t="s">
        <v>1023</v>
      </c>
      <c r="E177" s="24"/>
      <c r="F177" s="25"/>
      <c r="G177" s="24"/>
      <c r="H177" s="25"/>
      <c r="I177" s="24"/>
      <c r="J177" s="24"/>
      <c r="K177" s="25"/>
      <c r="L177" s="25"/>
      <c r="M177" s="18">
        <f>'Running Costs'!H177</f>
        <v>0</v>
      </c>
      <c r="N177" s="25"/>
      <c r="O177" s="25"/>
      <c r="P177" s="50"/>
      <c r="Q177" s="50"/>
      <c r="R177" s="25"/>
      <c r="S177" s="113"/>
    </row>
    <row r="178" spans="1:19" s="27" customFormat="1">
      <c r="A178" s="22">
        <v>177</v>
      </c>
      <c r="B178" s="23">
        <v>42474</v>
      </c>
      <c r="C178" s="23" t="s">
        <v>1055</v>
      </c>
      <c r="D178" s="23" t="s">
        <v>1023</v>
      </c>
      <c r="E178" s="24"/>
      <c r="F178" s="25"/>
      <c r="G178" s="24"/>
      <c r="H178" s="25"/>
      <c r="I178" s="24"/>
      <c r="J178" s="24"/>
      <c r="K178" s="25"/>
      <c r="L178" s="25"/>
      <c r="M178" s="18">
        <f>'Running Costs'!H178</f>
        <v>0</v>
      </c>
      <c r="N178" s="25"/>
      <c r="O178" s="25"/>
      <c r="P178" s="50"/>
      <c r="Q178" s="50"/>
      <c r="R178" s="25"/>
      <c r="S178" s="113"/>
    </row>
    <row r="179" spans="1:19" s="27" customFormat="1">
      <c r="A179" s="22">
        <v>178</v>
      </c>
      <c r="B179" s="23">
        <v>42475</v>
      </c>
      <c r="C179" s="23" t="s">
        <v>1056</v>
      </c>
      <c r="D179" s="23" t="s">
        <v>1023</v>
      </c>
      <c r="E179" s="24"/>
      <c r="F179" s="25"/>
      <c r="G179" s="24"/>
      <c r="H179" s="25"/>
      <c r="I179" s="24"/>
      <c r="J179" s="24"/>
      <c r="K179" s="25"/>
      <c r="L179" s="25"/>
      <c r="M179" s="18">
        <f>'Running Costs'!H179</f>
        <v>0</v>
      </c>
      <c r="N179" s="25"/>
      <c r="O179" s="25"/>
      <c r="P179" s="50"/>
      <c r="Q179" s="50"/>
      <c r="R179" s="25"/>
      <c r="S179" s="113"/>
    </row>
    <row r="180" spans="1:19" s="27" customFormat="1" ht="24.000000" customHeight="1">
      <c r="A180" s="22">
        <v>179</v>
      </c>
      <c r="B180" s="23">
        <v>42476</v>
      </c>
      <c r="C180" s="23" t="s">
        <v>1057</v>
      </c>
      <c r="D180" s="23" t="s">
        <v>1025</v>
      </c>
      <c r="E180" s="24"/>
      <c r="F180" s="25"/>
      <c r="G180" s="24"/>
      <c r="H180" s="25"/>
      <c r="I180" s="24"/>
      <c r="J180" s="24"/>
      <c r="K180" s="25"/>
      <c r="L180" s="25"/>
      <c r="M180" s="18">
        <f>'Running Costs'!H180</f>
        <v>0</v>
      </c>
      <c r="N180" s="25"/>
      <c r="O180" s="25"/>
      <c r="P180" s="50"/>
      <c r="Q180" s="50"/>
      <c r="R180" s="25"/>
      <c r="S180" s="113"/>
    </row>
    <row r="181" spans="1:19" s="27" customFormat="1" ht="36.000000" customHeight="1">
      <c r="A181" s="22">
        <v>180</v>
      </c>
      <c r="B181" s="39">
        <v>42477</v>
      </c>
      <c r="C181" s="39" t="s">
        <v>1047</v>
      </c>
      <c r="D181" s="39" t="s">
        <v>1048</v>
      </c>
      <c r="E181" s="40"/>
      <c r="F181" s="39" t="s">
        <v>1049</v>
      </c>
      <c r="G181" s="40"/>
      <c r="H181" s="41"/>
      <c r="I181" s="40"/>
      <c r="J181" s="40"/>
      <c r="K181" s="41"/>
      <c r="L181" s="41"/>
      <c r="M181" s="18">
        <f>'Running Costs'!H181</f>
        <v>0</v>
      </c>
      <c r="N181" s="41"/>
      <c r="O181" s="41"/>
      <c r="P181" s="53"/>
      <c r="Q181" s="53"/>
      <c r="R181" s="25"/>
      <c r="S181" s="113"/>
    </row>
    <row r="182" spans="1:19" s="27" customFormat="1" ht="36.000000" customHeight="1">
      <c r="A182" s="22">
        <v>181</v>
      </c>
      <c r="B182" s="39">
        <v>42478</v>
      </c>
      <c r="C182" s="39" t="s">
        <v>1029</v>
      </c>
      <c r="D182" s="39" t="s">
        <v>1048</v>
      </c>
      <c r="E182" s="40"/>
      <c r="F182" s="39" t="s">
        <v>1049</v>
      </c>
      <c r="G182" s="40"/>
      <c r="H182" s="41"/>
      <c r="I182" s="40"/>
      <c r="J182" s="40"/>
      <c r="K182" s="41"/>
      <c r="L182" s="41"/>
      <c r="M182" s="18">
        <f>'Running Costs'!H182</f>
        <v>0</v>
      </c>
      <c r="N182" s="41"/>
      <c r="O182" s="41"/>
      <c r="P182" s="53"/>
      <c r="Q182" s="53"/>
      <c r="R182" s="25"/>
      <c r="S182" s="113"/>
    </row>
    <row r="183" spans="1:19" s="27" customFormat="1" ht="36.000000" customHeight="1">
      <c r="A183" s="22">
        <v>182</v>
      </c>
      <c r="B183" s="39">
        <v>42479</v>
      </c>
      <c r="C183" s="39" t="s">
        <v>1032</v>
      </c>
      <c r="D183" s="39" t="s">
        <v>1048</v>
      </c>
      <c r="E183" s="40"/>
      <c r="F183" s="39" t="s">
        <v>1049</v>
      </c>
      <c r="G183" s="40"/>
      <c r="H183" s="41"/>
      <c r="I183" s="40"/>
      <c r="J183" s="40"/>
      <c r="K183" s="41"/>
      <c r="L183" s="41"/>
      <c r="M183" s="18">
        <f>'Running Costs'!H183</f>
        <v>0</v>
      </c>
      <c r="N183" s="41"/>
      <c r="O183" s="41"/>
      <c r="P183" s="53"/>
      <c r="Q183" s="53"/>
      <c r="R183" s="25"/>
      <c r="S183" s="113"/>
    </row>
    <row r="184" spans="1:19" s="27" customFormat="1" ht="36.000000" customHeight="1">
      <c r="A184" s="22">
        <v>183</v>
      </c>
      <c r="B184" s="39">
        <v>42480</v>
      </c>
      <c r="C184" s="39" t="s">
        <v>1035</v>
      </c>
      <c r="D184" s="39" t="s">
        <v>1048</v>
      </c>
      <c r="E184" s="40"/>
      <c r="F184" s="39" t="s">
        <v>1049</v>
      </c>
      <c r="G184" s="40"/>
      <c r="H184" s="41"/>
      <c r="I184" s="40"/>
      <c r="J184" s="40"/>
      <c r="K184" s="41"/>
      <c r="L184" s="41"/>
      <c r="M184" s="18">
        <f>'Running Costs'!H184</f>
        <v>0</v>
      </c>
      <c r="N184" s="41"/>
      <c r="O184" s="41"/>
      <c r="P184" s="53"/>
      <c r="Q184" s="53"/>
      <c r="R184" s="25"/>
      <c r="S184" s="113"/>
    </row>
    <row r="185" spans="1:19" s="27" customFormat="1" ht="36.000000" customHeight="1">
      <c r="A185" s="22">
        <v>184</v>
      </c>
      <c r="B185" s="39">
        <v>42481</v>
      </c>
      <c r="C185" s="39" t="s">
        <v>1038</v>
      </c>
      <c r="D185" s="39" t="s">
        <v>1048</v>
      </c>
      <c r="E185" s="40"/>
      <c r="F185" s="39" t="s">
        <v>1049</v>
      </c>
      <c r="G185" s="40"/>
      <c r="H185" s="41"/>
      <c r="I185" s="40"/>
      <c r="J185" s="40"/>
      <c r="K185" s="41"/>
      <c r="L185" s="41"/>
      <c r="M185" s="18">
        <f>'Running Costs'!H185</f>
        <v>0</v>
      </c>
      <c r="N185" s="41"/>
      <c r="O185" s="41"/>
      <c r="P185" s="53"/>
      <c r="Q185" s="53"/>
      <c r="R185" s="25"/>
      <c r="S185" s="113"/>
    </row>
    <row r="186" spans="1:19" s="27" customFormat="1" ht="36.000000" customHeight="1">
      <c r="A186" s="22">
        <v>185</v>
      </c>
      <c r="B186" s="39">
        <v>42482</v>
      </c>
      <c r="C186" s="39" t="s">
        <v>1041</v>
      </c>
      <c r="D186" s="39" t="s">
        <v>1048</v>
      </c>
      <c r="E186" s="40"/>
      <c r="F186" s="39" t="s">
        <v>1049</v>
      </c>
      <c r="G186" s="40"/>
      <c r="H186" s="41"/>
      <c r="I186" s="40"/>
      <c r="J186" s="40"/>
      <c r="K186" s="41"/>
      <c r="L186" s="41"/>
      <c r="M186" s="18">
        <f>'Running Costs'!H186</f>
        <v>0</v>
      </c>
      <c r="N186" s="41"/>
      <c r="O186" s="41"/>
      <c r="P186" s="53"/>
      <c r="Q186" s="53"/>
      <c r="R186" s="25"/>
      <c r="S186" s="113"/>
    </row>
    <row r="187" spans="1:19" s="27" customFormat="1" ht="36.000000" customHeight="1">
      <c r="A187" s="22">
        <v>186</v>
      </c>
      <c r="B187" s="39">
        <v>42483</v>
      </c>
      <c r="C187" s="39" t="s">
        <v>1044</v>
      </c>
      <c r="D187" s="39" t="s">
        <v>1048</v>
      </c>
      <c r="E187" s="40"/>
      <c r="F187" s="39" t="s">
        <v>1049</v>
      </c>
      <c r="G187" s="40"/>
      <c r="H187" s="41"/>
      <c r="I187" s="40"/>
      <c r="J187" s="40"/>
      <c r="K187" s="41"/>
      <c r="L187" s="41"/>
      <c r="M187" s="18">
        <f>'Running Costs'!H187</f>
        <v>0</v>
      </c>
      <c r="N187" s="41"/>
      <c r="O187" s="41"/>
      <c r="P187" s="53"/>
      <c r="Q187" s="53"/>
      <c r="R187" s="25"/>
      <c r="S187" s="113"/>
    </row>
    <row r="188" spans="1:19" s="27" customFormat="1" ht="36.000000" customHeight="1">
      <c r="A188" s="22">
        <v>187</v>
      </c>
      <c r="B188" s="39">
        <v>42484</v>
      </c>
      <c r="C188" s="39" t="s">
        <v>1047</v>
      </c>
      <c r="D188" s="39" t="s">
        <v>1048</v>
      </c>
      <c r="E188" s="40"/>
      <c r="F188" s="39" t="s">
        <v>1049</v>
      </c>
      <c r="G188" s="40"/>
      <c r="H188" s="41"/>
      <c r="I188" s="40"/>
      <c r="J188" s="40"/>
      <c r="K188" s="41"/>
      <c r="L188" s="41"/>
      <c r="M188" s="18">
        <f>'Running Costs'!H188</f>
        <v>0</v>
      </c>
      <c r="N188" s="41"/>
      <c r="O188" s="41"/>
      <c r="P188" s="53"/>
      <c r="Q188" s="53"/>
      <c r="R188" s="25"/>
      <c r="S188" s="113"/>
    </row>
    <row r="189" spans="1:19" s="27" customFormat="1">
      <c r="A189" s="22">
        <v>188</v>
      </c>
      <c r="B189" s="42">
        <v>42485</v>
      </c>
      <c r="C189" s="42" t="s">
        <v>1050</v>
      </c>
      <c r="D189" s="43" t="s">
        <v>1051</v>
      </c>
      <c r="E189" s="44"/>
      <c r="F189" s="45" t="s">
        <v>1052</v>
      </c>
      <c r="G189" s="44"/>
      <c r="H189" s="45"/>
      <c r="I189" s="44"/>
      <c r="J189" s="44"/>
      <c r="K189" s="45"/>
      <c r="L189" s="45"/>
      <c r="M189" s="45"/>
      <c r="N189" s="45"/>
      <c r="O189" s="45"/>
      <c r="P189" s="54"/>
      <c r="Q189" s="54"/>
      <c r="R189" s="25"/>
      <c r="S189" s="113"/>
    </row>
    <row r="190" spans="1:19" s="27" customFormat="1">
      <c r="A190" s="22">
        <v>189</v>
      </c>
      <c r="B190" s="23">
        <v>42486</v>
      </c>
      <c r="C190" s="23" t="s">
        <v>1053</v>
      </c>
      <c r="D190" s="23"/>
      <c r="E190" s="24"/>
      <c r="F190" s="25"/>
      <c r="G190" s="24"/>
      <c r="H190" s="25"/>
      <c r="I190" s="24"/>
      <c r="J190" s="24"/>
      <c r="K190" s="25"/>
      <c r="L190" s="25"/>
      <c r="M190" s="18"/>
      <c r="N190" s="25"/>
      <c r="O190" s="25"/>
      <c r="P190" s="50"/>
      <c r="Q190" s="25"/>
      <c r="R190" s="113"/>
    </row>
    <row r="191" spans="1:19" s="27" customFormat="1">
      <c r="A191" s="22">
        <v>190</v>
      </c>
      <c r="B191" s="23">
        <v>42487</v>
      </c>
      <c r="C191" s="23" t="s">
        <v>1054</v>
      </c>
      <c r="D191" s="23"/>
      <c r="E191" s="24"/>
      <c r="F191" s="25"/>
      <c r="G191" s="24"/>
      <c r="H191" s="25"/>
      <c r="I191" s="24"/>
      <c r="J191" s="24"/>
      <c r="K191" s="25"/>
      <c r="L191" s="25"/>
      <c r="M191" s="18"/>
      <c r="N191" s="25"/>
      <c r="O191" s="25"/>
      <c r="P191" s="50"/>
      <c r="Q191" s="25"/>
    </row>
    <row r="192" spans="1:19" s="27" customFormat="1">
      <c r="A192" s="22">
        <v>191</v>
      </c>
      <c r="B192" s="23">
        <v>42488</v>
      </c>
      <c r="C192" s="23" t="s">
        <v>1055</v>
      </c>
      <c r="D192" s="23"/>
      <c r="E192" s="24"/>
      <c r="F192" s="25"/>
      <c r="G192" s="24"/>
      <c r="H192" s="25"/>
      <c r="I192" s="24"/>
      <c r="J192" s="24"/>
      <c r="K192" s="25"/>
      <c r="L192" s="25"/>
      <c r="M192" s="18"/>
      <c r="N192" s="25"/>
      <c r="O192" s="25"/>
      <c r="P192" s="50"/>
      <c r="Q192" s="25"/>
    </row>
    <row r="193" spans="1:17" s="27" customFormat="1">
      <c r="A193" s="22">
        <v>192</v>
      </c>
      <c r="B193" s="23">
        <v>42489</v>
      </c>
      <c r="C193" s="23" t="s">
        <v>1056</v>
      </c>
      <c r="D193" s="23"/>
      <c r="E193" s="24"/>
      <c r="F193" s="25"/>
      <c r="G193" s="24"/>
      <c r="H193" s="25"/>
      <c r="I193" s="24"/>
      <c r="J193" s="24"/>
      <c r="K193" s="25"/>
      <c r="L193" s="25"/>
      <c r="M193" s="18"/>
      <c r="N193" s="25"/>
      <c r="O193" s="25"/>
      <c r="P193" s="50"/>
      <c r="Q193" s="25"/>
    </row>
    <row r="194" spans="1:17" s="27" customFormat="1">
      <c r="A194" s="22">
        <v>193</v>
      </c>
      <c r="B194" s="23">
        <v>42490</v>
      </c>
      <c r="C194" s="23" t="s">
        <v>1057</v>
      </c>
      <c r="D194" s="23"/>
      <c r="E194" s="24"/>
      <c r="F194" s="25"/>
      <c r="G194" s="24"/>
      <c r="H194" s="25"/>
      <c r="I194" s="24"/>
      <c r="J194" s="24"/>
      <c r="K194" s="25"/>
      <c r="L194" s="25"/>
      <c r="M194" s="18"/>
      <c r="N194" s="25"/>
      <c r="O194" s="25"/>
      <c r="P194" s="50"/>
      <c r="Q194" s="25"/>
    </row>
    <row r="195" spans="1:17" s="46" customFormat="1">
      <c r="B195" s="47"/>
      <c r="C195" s="47"/>
      <c r="D195" s="56"/>
      <c r="E195" s="57"/>
      <c r="F195" s="58"/>
      <c r="G195" s="57"/>
      <c r="H195" s="58"/>
      <c r="I195" s="57"/>
      <c r="J195" s="57"/>
      <c r="K195" s="58"/>
      <c r="L195" s="58"/>
      <c r="M195" s="59"/>
      <c r="N195" s="58"/>
      <c r="O195" s="58"/>
      <c r="P195" s="60"/>
      <c r="Q195" s="58"/>
    </row>
    <row r="196" spans="1:17" s="46" customFormat="1">
      <c r="A196" s="55"/>
      <c r="B196" s="61"/>
      <c r="C196" s="61"/>
      <c r="D196" s="23"/>
      <c r="E196" s="24">
        <f>SUM(E3:E195)</f>
        <v>2839.9</v>
      </c>
      <c r="F196" s="25"/>
      <c r="G196" s="24">
        <f>SUM(G3:G195)</f>
        <v>2839.9</v>
      </c>
      <c r="H196" s="25"/>
      <c r="I196" s="67">
        <f>SUM(I3:I195)</f>
        <v>282</v>
      </c>
      <c r="J196" s="67">
        <f>SUM(J3:J195)</f>
        <v>85</v>
      </c>
      <c r="K196" s="25"/>
      <c r="L196" s="25"/>
      <c r="M196" s="26"/>
      <c r="N196" s="25"/>
      <c r="O196" s="25"/>
      <c r="P196" s="25"/>
      <c r="Q196" s="55"/>
    </row>
    <row r="197" spans="1:17">
      <c r="B197" s="63"/>
      <c r="C197" s="63"/>
      <c r="D197" s="63"/>
    </row>
    <row r="198" spans="1:17">
      <c r="B198" s="63"/>
      <c r="C198" s="63"/>
      <c r="D198" s="63"/>
    </row>
    <row r="199" spans="1:17">
      <c r="B199" s="63"/>
      <c r="C199" s="63"/>
      <c r="D199" s="63"/>
    </row>
    <row r="200" spans="1:17">
      <c r="B200" s="63"/>
      <c r="C200" s="63"/>
      <c r="D200" s="63"/>
    </row>
    <row r="201" spans="1:17">
      <c r="B201" s="63"/>
      <c r="C201" s="63"/>
      <c r="D201" s="63"/>
    </row>
    <row r="202" spans="1:17">
      <c r="B202" s="63"/>
      <c r="C202" s="63"/>
      <c r="D202" s="63"/>
    </row>
    <row r="203" spans="1:17">
      <c r="B203" s="63"/>
      <c r="C203" s="63"/>
      <c r="D203" s="63"/>
    </row>
    <row r="204" spans="1:17">
      <c r="B204" s="63"/>
      <c r="C204" s="63"/>
      <c r="D204" s="63"/>
    </row>
    <row r="205" spans="1:17">
      <c r="B205" s="63"/>
      <c r="C205" s="63"/>
      <c r="D205" s="63"/>
    </row>
    <row r="206" spans="1:17">
      <c r="B206" s="63"/>
      <c r="C206" s="63"/>
      <c r="D206" s="63"/>
    </row>
    <row r="207" spans="1:17">
      <c r="B207" s="63"/>
      <c r="C207" s="63"/>
      <c r="D207" s="63"/>
    </row>
    <row r="208" spans="1:17">
      <c r="B208" s="63"/>
      <c r="C208" s="63"/>
      <c r="D208" s="63"/>
    </row>
    <row r="209" spans="2:4">
      <c r="B209" s="63"/>
      <c r="C209" s="63"/>
      <c r="D209" s="63"/>
    </row>
    <row r="210" spans="2:4">
      <c r="B210" s="63"/>
      <c r="C210" s="63"/>
      <c r="D210" s="63"/>
    </row>
    <row r="211" spans="2:4">
      <c r="B211" s="63"/>
      <c r="C211" s="63"/>
      <c r="D211" s="63"/>
    </row>
    <row r="212" spans="2:4">
      <c r="B212" s="63"/>
      <c r="C212" s="63"/>
      <c r="D212" s="63"/>
    </row>
    <row r="213" spans="2:4">
      <c r="B213" s="63"/>
      <c r="C213" s="63"/>
      <c r="D213" s="63"/>
    </row>
    <row r="214" spans="2:4">
      <c r="B214" s="63"/>
      <c r="C214" s="63"/>
      <c r="D214" s="63"/>
    </row>
    <row r="215" spans="2:4">
      <c r="B215" s="63"/>
      <c r="C215" s="63"/>
      <c r="D215" s="63"/>
    </row>
    <row r="216" spans="2:4">
      <c r="B216" s="63"/>
      <c r="C216" s="63"/>
      <c r="D216" s="63"/>
    </row>
    <row r="217" spans="2:4">
      <c r="B217" s="63"/>
      <c r="C217" s="63"/>
      <c r="D217" s="63"/>
    </row>
    <row r="218" spans="2:4">
      <c r="B218" s="63"/>
      <c r="C218" s="63"/>
      <c r="D218" s="63"/>
    </row>
    <row r="219" spans="2:4">
      <c r="B219" s="63"/>
      <c r="C219" s="63"/>
      <c r="D219" s="63"/>
    </row>
    <row r="220" spans="2:4">
      <c r="B220" s="63"/>
      <c r="C220" s="63"/>
      <c r="D220" s="63"/>
    </row>
    <row r="221" spans="2:4">
      <c r="B221" s="63"/>
      <c r="C221" s="63"/>
      <c r="D221" s="63"/>
    </row>
    <row r="222" spans="2:4">
      <c r="D222" s="63"/>
    </row>
    <row r="223" spans="2:4">
      <c r="D223" s="63"/>
    </row>
  </sheetData>
  <phoneticPr fontId="1" type="noConversion"/>
  <hyperlinks>
    <hyperlink r:id="rId0" ref="K54"/>
  </hyperlinks>
  <pageMargins left="0.71" right="0.71" top="0.75" bottom="0.75" header="0.31" footer="0.31"/>
  <pageSetup paperSize="8" scale="75" orientation="landscape"/>
</worksheet>
</file>

<file path=xl/worksheets/sheet2.xml><?xml version="1.0" encoding="utf-8"?>
<worksheet xmlns="http://schemas.openxmlformats.org/spreadsheetml/2006/main" xmlns:r="http://schemas.openxmlformats.org/officeDocument/2006/relationships">
  <dimension ref="A1:B33"/>
  <sheetViews>
    <sheetView zoomScale="130" zoomScaleNormal="130" workbookViewId="0">
      <selection activeCell="A33" sqref="A33"/>
    </sheetView>
  </sheetViews>
  <sheetFormatPr defaultRowHeight="15.000000"/>
  <cols>
    <col min="1" max="1" style="3" width="26.62999916" customWidth="1" outlineLevel="0"/>
    <col min="2" max="2" style="3" width="18.25499916" customWidth="1" outlineLevel="0"/>
  </cols>
  <sheetData>
    <row r="1" spans="1:2">
      <c r="A1" s="2" t="s">
        <v>1058</v>
      </c>
      <c r="B1" s="2" t="s">
        <v>1059</v>
      </c>
    </row>
    <row r="2" spans="1:2">
      <c r="A2" s="3" t="s">
        <v>1060</v>
      </c>
      <c r="B2" s="3" t="s">
        <v>1061</v>
      </c>
    </row>
    <row r="3" spans="1:2">
      <c r="A3" s="3" t="s">
        <v>1062</v>
      </c>
      <c r="B3" s="3" t="s">
        <v>1063</v>
      </c>
    </row>
    <row r="4" spans="1:2">
      <c r="A4" s="3" t="s">
        <v>1064</v>
      </c>
      <c r="B4" s="3" t="s">
        <v>1065</v>
      </c>
    </row>
    <row r="5" spans="1:2">
      <c r="A5" s="3" t="s">
        <v>1066</v>
      </c>
      <c r="B5" s="3" t="s">
        <v>1067</v>
      </c>
    </row>
    <row r="6" spans="1:2">
      <c r="A6" s="3" t="s">
        <v>1068</v>
      </c>
      <c r="B6" s="3" t="s">
        <v>1069</v>
      </c>
    </row>
    <row r="7" spans="1:2">
      <c r="A7" s="3" t="s">
        <v>1070</v>
      </c>
      <c r="B7" s="3" t="s">
        <v>1071</v>
      </c>
    </row>
    <row r="8" spans="1:2">
      <c r="A8" s="3" t="s">
        <v>1072</v>
      </c>
      <c r="B8" s="3" t="s">
        <v>1073</v>
      </c>
    </row>
    <row r="9" spans="1:2">
      <c r="A9" s="3" t="s">
        <v>1074</v>
      </c>
      <c r="B9" s="3" t="s">
        <v>1075</v>
      </c>
    </row>
    <row r="10" spans="1:2">
      <c r="A10" s="3" t="s">
        <v>1076</v>
      </c>
      <c r="B10" s="3" t="s">
        <v>1077</v>
      </c>
    </row>
    <row r="11" spans="1:2">
      <c r="A11" s="3" t="s">
        <v>1078</v>
      </c>
      <c r="B11" s="3" t="s">
        <v>1079</v>
      </c>
    </row>
    <row r="12" spans="1:2">
      <c r="A12" s="3" t="s">
        <v>1080</v>
      </c>
      <c r="B12" s="3" t="s">
        <v>1081</v>
      </c>
    </row>
    <row r="13" spans="1:2">
      <c r="A13" s="3" t="s">
        <v>1082</v>
      </c>
      <c r="B13" s="3" t="s">
        <v>1083</v>
      </c>
    </row>
    <row r="14" spans="1:2">
      <c r="A14" s="3" t="s">
        <v>1084</v>
      </c>
      <c r="B14" s="3" t="s">
        <v>1085</v>
      </c>
    </row>
    <row r="15" spans="1:2">
      <c r="A15" s="3" t="s">
        <v>1086</v>
      </c>
      <c r="B15" s="3" t="s">
        <v>1087</v>
      </c>
    </row>
    <row r="16" spans="1:2">
      <c r="A16" s="3" t="s">
        <v>1088</v>
      </c>
      <c r="B16" s="3" t="s">
        <v>1089</v>
      </c>
    </row>
    <row r="17" spans="1:2">
      <c r="A17" s="3" t="s">
        <v>1090</v>
      </c>
      <c r="B17" s="3" t="s">
        <v>1091</v>
      </c>
    </row>
    <row r="18" spans="1:2">
      <c r="A18" s="3" t="s">
        <v>1092</v>
      </c>
      <c r="B18" s="3" t="s">
        <v>1093</v>
      </c>
    </row>
    <row r="19" spans="1:2">
      <c r="A19" s="3" t="s">
        <v>1094</v>
      </c>
      <c r="B19" s="3" t="s">
        <v>1095</v>
      </c>
    </row>
    <row r="20" spans="1:2">
      <c r="A20" s="3" t="s">
        <v>1096</v>
      </c>
      <c r="B20" s="3" t="s">
        <v>1097</v>
      </c>
    </row>
    <row r="21" spans="1:2">
      <c r="A21" s="3" t="s">
        <v>1098</v>
      </c>
      <c r="B21" s="3" t="s">
        <v>1099</v>
      </c>
    </row>
    <row r="22" spans="1:2">
      <c r="A22" s="3" t="s">
        <v>1100</v>
      </c>
    </row>
    <row r="23" spans="1:2">
      <c r="A23" s="3" t="s">
        <v>1101</v>
      </c>
    </row>
    <row r="24" spans="1:2">
      <c r="A24" s="3" t="s">
        <v>1102</v>
      </c>
    </row>
    <row r="25" spans="1:2">
      <c r="A25" s="3" t="s">
        <v>1103</v>
      </c>
    </row>
    <row r="26" spans="1:2">
      <c r="A26" s="3" t="s">
        <v>1104</v>
      </c>
    </row>
    <row r="27" spans="1:2">
      <c r="A27" s="3" t="s">
        <v>1105</v>
      </c>
    </row>
    <row r="28" spans="1:2">
      <c r="A28" s="3" t="s">
        <v>1106</v>
      </c>
    </row>
    <row r="29" spans="1:2">
      <c r="A29" s="3" t="s">
        <v>1107</v>
      </c>
    </row>
    <row r="30" spans="1:2">
      <c r="A30" s="3" t="s">
        <v>1108</v>
      </c>
    </row>
    <row r="31" spans="1:2">
      <c r="A31" s="3" t="s">
        <v>1109</v>
      </c>
    </row>
    <row r="32" spans="1:2">
      <c r="A32" s="3" t="s">
        <v>1110</v>
      </c>
    </row>
    <row r="33" spans="1:1">
      <c r="A33" s="3" t="s">
        <v>1111</v>
      </c>
    </row>
  </sheetData>
  <phoneticPr fontId="1" type="noConversion"/>
  <pageMargins left="0.70" right="0.70" top="0.75" bottom="0.75" header="0.30" footer="0.30"/>
  <pageSetup paperSize="9" orientation="portrait"/>
</worksheet>
</file>

<file path=xl/worksheets/sheet3.xml><?xml version="1.0" encoding="utf-8"?>
<worksheet xmlns="http://schemas.openxmlformats.org/spreadsheetml/2006/main" xmlns:r="http://schemas.openxmlformats.org/officeDocument/2006/relationships">
  <dimension ref="A1:F20"/>
  <sheetViews>
    <sheetView zoomScale="85" zoomScaleNormal="85" workbookViewId="0">
      <selection activeCell="B11" sqref="B11"/>
    </sheetView>
  </sheetViews>
  <sheetFormatPr defaultRowHeight="15.000000" customHeight="1"/>
  <cols>
    <col min="1" max="1" width="49.88000107" customWidth="1" outlineLevel="0"/>
    <col min="2" max="2" width="12.25500011" customWidth="1" outlineLevel="0"/>
    <col min="3" max="3" width="30.37999916" customWidth="1" outlineLevel="0"/>
    <col min="4" max="4" width="30.00499916" customWidth="1" outlineLevel="0"/>
    <col min="5" max="5" width="11.88000011" customWidth="1" outlineLevel="0"/>
  </cols>
  <sheetData>
    <row r="1" spans="1:6" s="1" customFormat="1">
      <c r="A1" s="4" t="s">
        <v>1112</v>
      </c>
      <c r="B1" s="4" t="s">
        <v>1113</v>
      </c>
      <c r="C1" s="4" t="s">
        <v>1114</v>
      </c>
      <c r="D1" s="4" t="s">
        <v>1115</v>
      </c>
      <c r="E1" s="4" t="s">
        <v>1116</v>
      </c>
      <c r="F1" s="5" t="s">
        <v>1117</v>
      </c>
    </row>
    <row r="2" spans="1:6">
      <c r="A2" s="6" t="s">
        <v>1118</v>
      </c>
      <c r="B2" s="6" t="s">
        <v>1119</v>
      </c>
      <c r="C2" s="6" t="s">
        <v>1120</v>
      </c>
      <c r="D2" s="6" t="s">
        <v>1121</v>
      </c>
      <c r="E2" s="6" t="s">
        <v>1176</v>
      </c>
      <c r="F2" s="6">
        <v>400</v>
      </c>
    </row>
    <row r="3" spans="1:6">
      <c r="A3" s="6" t="s">
        <v>1123</v>
      </c>
      <c r="B3" s="6" t="s">
        <v>1138</v>
      </c>
      <c r="C3" s="6" t="s">
        <v>1125</v>
      </c>
      <c r="D3" s="6" t="s">
        <v>1126</v>
      </c>
      <c r="E3" s="6" t="s">
        <v>1176</v>
      </c>
      <c r="F3" s="6">
        <v>599</v>
      </c>
    </row>
    <row r="4" spans="1:6">
      <c r="A4" s="6" t="s">
        <v>1128</v>
      </c>
      <c r="B4" s="6" t="s">
        <v>1151</v>
      </c>
      <c r="C4" s="6"/>
      <c r="D4" s="6" t="s">
        <v>1130</v>
      </c>
      <c r="E4" s="6" t="s">
        <v>1176</v>
      </c>
      <c r="F4" s="6">
        <v>420</v>
      </c>
    </row>
    <row r="5" spans="1:6">
      <c r="A5" s="6" t="s">
        <v>1132</v>
      </c>
      <c r="B5" s="6" t="s">
        <v>1170</v>
      </c>
      <c r="C5" s="6" t="s">
        <v>1153</v>
      </c>
      <c r="D5" s="6" t="s">
        <v>1135</v>
      </c>
      <c r="E5" s="6" t="s">
        <v>1176</v>
      </c>
      <c r="F5" s="6">
        <v>85</v>
      </c>
    </row>
    <row r="6" spans="1:6">
      <c r="A6" s="6" t="s">
        <v>1137</v>
      </c>
      <c r="B6" s="6" t="s">
        <v>1138</v>
      </c>
      <c r="C6" s="6" t="s">
        <v>1139</v>
      </c>
      <c r="D6" s="6" t="s">
        <v>1140</v>
      </c>
      <c r="E6" s="6" t="s">
        <v>1176</v>
      </c>
      <c r="F6" s="6">
        <f>699+100</f>
        <v>799</v>
      </c>
    </row>
    <row r="7" spans="1:6">
      <c r="A7" s="6" t="s">
        <v>1142</v>
      </c>
      <c r="B7" s="6" t="s">
        <v>1143</v>
      </c>
      <c r="C7" s="6"/>
      <c r="D7" s="6" t="s">
        <v>1153</v>
      </c>
      <c r="E7" s="6" t="s">
        <v>1176</v>
      </c>
      <c r="F7" s="6">
        <v>70</v>
      </c>
    </row>
    <row r="8" spans="1:6">
      <c r="A8" s="6" t="s">
        <v>1146</v>
      </c>
      <c r="B8" s="6" t="s">
        <v>1170</v>
      </c>
      <c r="C8" s="6"/>
      <c r="D8" s="6" t="s">
        <v>1153</v>
      </c>
      <c r="E8" s="6" t="s">
        <v>1176</v>
      </c>
      <c r="F8" s="6">
        <v>130</v>
      </c>
    </row>
    <row r="9" spans="1:6">
      <c r="A9" s="6" t="s">
        <v>1150</v>
      </c>
      <c r="B9" s="6" t="s">
        <v>1151</v>
      </c>
      <c r="C9" s="6" t="s">
        <v>1152</v>
      </c>
      <c r="D9" s="6" t="s">
        <v>1153</v>
      </c>
      <c r="E9" s="6" t="s">
        <v>1176</v>
      </c>
      <c r="F9" s="6">
        <f>699+89</f>
        <v>788</v>
      </c>
    </row>
    <row r="10" spans="1:6">
      <c r="A10" s="6" t="s">
        <v>1155</v>
      </c>
      <c r="B10" s="6" t="s">
        <v>1172</v>
      </c>
      <c r="C10" s="6"/>
      <c r="D10" s="6"/>
      <c r="E10" s="6"/>
      <c r="F10" s="6"/>
    </row>
    <row r="11" spans="1:6">
      <c r="A11" s="8" t="s">
        <v>1157</v>
      </c>
      <c r="B11" s="8" t="s">
        <v>1168</v>
      </c>
      <c r="C11" s="6" t="s">
        <v>1159</v>
      </c>
      <c r="D11" s="6" t="s">
        <v>1160</v>
      </c>
      <c r="E11" s="6" t="s">
        <v>1176</v>
      </c>
      <c r="F11" s="6">
        <v>500</v>
      </c>
    </row>
    <row r="12" spans="1:6">
      <c r="A12" s="13"/>
      <c r="B12" s="13"/>
      <c r="C12" s="13"/>
      <c r="D12" s="13"/>
      <c r="E12" s="14"/>
      <c r="F12" s="14"/>
    </row>
    <row r="13" spans="1:6">
      <c r="E13" s="9" t="s">
        <v>1162</v>
      </c>
      <c r="F13" s="9">
        <f>SUM(F2:F12)</f>
        <v>3791</v>
      </c>
    </row>
    <row r="14" spans="1:6">
      <c r="A14" s="1" t="s">
        <v>1163</v>
      </c>
      <c r="E14" s="9"/>
      <c r="F14" s="9"/>
    </row>
    <row r="15" spans="1:6" ht="52.500000" customHeight="1">
      <c r="A15" s="7" t="s">
        <v>1164</v>
      </c>
      <c r="B15" s="6" t="s">
        <v>1170</v>
      </c>
      <c r="C15" s="6"/>
      <c r="D15" s="6"/>
      <c r="E15" s="6" t="s">
        <v>1176</v>
      </c>
      <c r="F15" s="6"/>
    </row>
    <row r="16" spans="1:6" ht="20.250000" customHeight="1">
      <c r="A16" s="8" t="s">
        <v>1167</v>
      </c>
      <c r="B16" s="8" t="s">
        <v>1168</v>
      </c>
      <c r="C16" s="6"/>
      <c r="D16" s="6"/>
      <c r="E16" s="6"/>
      <c r="F16" s="6"/>
    </row>
    <row r="17" spans="1:6" ht="26.250000" customHeight="1">
      <c r="A17" s="8" t="s">
        <v>1169</v>
      </c>
      <c r="B17" s="6" t="s">
        <v>1170</v>
      </c>
      <c r="C17" s="6"/>
      <c r="D17" s="6"/>
      <c r="E17" s="6"/>
      <c r="F17" s="6"/>
    </row>
    <row r="18" spans="1:6">
      <c r="A18" s="6" t="s">
        <v>1171</v>
      </c>
      <c r="B18" s="6" t="s">
        <v>1172</v>
      </c>
      <c r="C18" s="6"/>
      <c r="D18" s="6"/>
      <c r="E18" s="6" t="s">
        <v>1173</v>
      </c>
      <c r="F18" s="6"/>
    </row>
    <row r="19" spans="1:6">
      <c r="A19" s="6" t="s">
        <v>1174</v>
      </c>
      <c r="B19" s="6" t="s">
        <v>1175</v>
      </c>
      <c r="C19" s="6"/>
      <c r="D19" s="6"/>
      <c r="E19" s="6" t="s">
        <v>1176</v>
      </c>
      <c r="F19" s="6"/>
    </row>
    <row r="20" spans="1:6">
      <c r="A20" s="6" t="s">
        <v>1177</v>
      </c>
      <c r="B20" s="6"/>
      <c r="C20" s="6"/>
      <c r="D20" s="6"/>
      <c r="E20" s="6"/>
      <c r="F20" s="6"/>
    </row>
  </sheetData>
  <phoneticPr fontId="1" type="noConversion"/>
  <pageMargins left="0.70" right="0.70" top="0.75" bottom="0.75" header="0.30" footer="0.30"/>
  <pageSetup paperSize="9" orientation="portrait"/>
</worksheet>
</file>

<file path=xl/worksheets/sheet4.xml><?xml version="1.0" encoding="utf-8"?>
<worksheet xmlns="http://schemas.openxmlformats.org/spreadsheetml/2006/main" xmlns:r="http://schemas.openxmlformats.org/officeDocument/2006/relationships">
  <dimension ref="A1:H21"/>
  <sheetViews>
    <sheetView workbookViewId="0">
      <selection activeCell="I26" sqref="I26"/>
    </sheetView>
  </sheetViews>
  <sheetFormatPr defaultRowHeight="15.000000"/>
  <cols>
    <col min="1" max="1" width="19.37999916" customWidth="1" outlineLevel="0"/>
    <col min="3" max="3" width="3.13000011" customWidth="1" outlineLevel="0"/>
    <col min="4" max="4" width="23.87999916" customWidth="1" outlineLevel="0"/>
    <col min="7" max="7" width="12.88000011" customWidth="1" outlineLevel="0"/>
  </cols>
  <sheetData>
    <row r="1" spans="1:8">
      <c r="A1" s="94" t="s">
        <v>1178</v>
      </c>
      <c r="B1" s="135" t="s">
        <v>1179</v>
      </c>
      <c r="C1" s="148"/>
      <c r="D1" s="159" t="s">
        <v>1180</v>
      </c>
      <c r="E1" s="160" t="s">
        <v>1181</v>
      </c>
      <c r="F1" s="161"/>
      <c r="G1" s="162"/>
      <c r="H1" s="148"/>
    </row>
    <row r="2" spans="1:8">
      <c r="A2" s="96" t="s">
        <v>1182</v>
      </c>
      <c r="B2" s="97" t="s">
        <v>1183</v>
      </c>
      <c r="C2" s="148"/>
      <c r="D2" s="163" t="s">
        <v>1184</v>
      </c>
      <c r="E2" s="141" t="s">
        <v>1185</v>
      </c>
      <c r="F2" s="110"/>
      <c r="G2" s="99"/>
      <c r="H2" s="148"/>
    </row>
    <row r="3" spans="1:8">
      <c r="A3" s="98" t="s">
        <v>1186</v>
      </c>
      <c r="B3" s="99">
        <v>19</v>
      </c>
      <c r="C3" s="148"/>
      <c r="D3" s="98" t="s">
        <v>1187</v>
      </c>
      <c r="E3" s="110">
        <v>1</v>
      </c>
      <c r="F3" s="110"/>
      <c r="G3" s="99"/>
      <c r="H3" s="148"/>
    </row>
    <row r="4" spans="1:8">
      <c r="A4" s="98" t="s">
        <v>1188</v>
      </c>
      <c r="B4" s="99">
        <v>1</v>
      </c>
      <c r="C4" s="148"/>
      <c r="D4" s="98" t="s">
        <v>1189</v>
      </c>
      <c r="E4" s="110">
        <v>1</v>
      </c>
      <c r="F4" s="144" t="s">
        <v>1190</v>
      </c>
      <c r="G4" s="99"/>
      <c r="H4" s="148"/>
    </row>
    <row r="5" spans="1:8">
      <c r="A5" s="98" t="s">
        <v>1191</v>
      </c>
      <c r="B5" s="99">
        <v>2</v>
      </c>
      <c r="C5" s="148"/>
      <c r="D5" s="98" t="s">
        <v>1192</v>
      </c>
      <c r="E5" s="110">
        <v>3</v>
      </c>
      <c r="F5" s="110"/>
      <c r="G5" s="99"/>
      <c r="H5" s="148"/>
    </row>
    <row r="6" spans="1:8">
      <c r="A6" s="98" t="s">
        <v>1193</v>
      </c>
      <c r="B6" s="99">
        <v>19</v>
      </c>
      <c r="C6" s="148"/>
      <c r="D6" s="98" t="s">
        <v>1194</v>
      </c>
      <c r="E6" s="110">
        <v>1</v>
      </c>
      <c r="F6" s="110"/>
      <c r="G6" s="99"/>
      <c r="H6" s="148"/>
    </row>
    <row r="7" spans="1:8">
      <c r="A7" s="98" t="s">
        <v>1195</v>
      </c>
      <c r="B7" s="99">
        <v>2</v>
      </c>
      <c r="C7" s="148"/>
      <c r="D7" s="98" t="s">
        <v>1196</v>
      </c>
      <c r="E7" s="110">
        <v>1</v>
      </c>
      <c r="F7" s="110"/>
      <c r="G7" s="99"/>
      <c r="H7" s="148"/>
    </row>
    <row r="8" spans="1:8">
      <c r="A8" s="98" t="s">
        <v>1197</v>
      </c>
      <c r="B8" s="99">
        <v>3</v>
      </c>
      <c r="C8" s="148"/>
      <c r="D8" s="98" t="s">
        <v>1198</v>
      </c>
      <c r="E8" s="110">
        <v>1</v>
      </c>
      <c r="F8" s="110"/>
      <c r="G8" s="99"/>
      <c r="H8" s="148"/>
    </row>
    <row r="9" spans="1:8">
      <c r="A9" s="98" t="s">
        <v>1199</v>
      </c>
      <c r="B9" s="99">
        <v>2</v>
      </c>
      <c r="C9" s="148"/>
      <c r="D9" s="98" t="s">
        <v>1200</v>
      </c>
      <c r="E9" s="110">
        <v>6</v>
      </c>
      <c r="F9" s="110"/>
      <c r="G9" s="99"/>
      <c r="H9" s="148"/>
    </row>
    <row r="10" spans="1:8">
      <c r="A10" s="98" t="s">
        <v>1201</v>
      </c>
      <c r="B10" s="99">
        <v>2</v>
      </c>
      <c r="C10" s="148"/>
      <c r="D10" s="98" t="s">
        <v>1202</v>
      </c>
      <c r="E10" s="110">
        <v>1</v>
      </c>
      <c r="F10" s="110"/>
      <c r="G10" s="99"/>
      <c r="H10" s="148"/>
    </row>
    <row r="11" spans="1:8">
      <c r="A11" s="98" t="s">
        <v>1203</v>
      </c>
      <c r="B11" s="99">
        <v>1</v>
      </c>
      <c r="C11" s="148"/>
      <c r="D11" s="98" t="s">
        <v>1204</v>
      </c>
      <c r="E11" s="110">
        <v>2</v>
      </c>
      <c r="F11" s="110"/>
      <c r="G11" s="99"/>
      <c r="H11" s="148"/>
    </row>
    <row r="12" spans="1:8">
      <c r="A12" s="98" t="s">
        <v>1205</v>
      </c>
      <c r="B12" s="99">
        <v>4</v>
      </c>
      <c r="C12" s="148"/>
      <c r="D12" s="98" t="s">
        <v>1206</v>
      </c>
      <c r="E12" s="110">
        <v>4</v>
      </c>
      <c r="F12" s="110"/>
      <c r="G12" s="99"/>
      <c r="H12" s="148"/>
    </row>
    <row r="13" spans="1:8">
      <c r="A13" s="98" t="s">
        <v>1207</v>
      </c>
      <c r="B13" s="99">
        <v>1</v>
      </c>
      <c r="C13" s="148"/>
      <c r="D13" s="98" t="s">
        <v>1208</v>
      </c>
      <c r="E13" s="110">
        <v>5</v>
      </c>
      <c r="F13" s="110"/>
      <c r="G13" s="99"/>
      <c r="H13" s="148"/>
    </row>
    <row r="14" spans="1:8">
      <c r="A14" s="98" t="s">
        <v>1209</v>
      </c>
      <c r="B14" s="99">
        <v>1</v>
      </c>
      <c r="C14" s="148"/>
      <c r="D14" s="98" t="s">
        <v>1210</v>
      </c>
      <c r="E14" s="110">
        <v>1</v>
      </c>
      <c r="F14" s="110"/>
      <c r="G14" s="99"/>
      <c r="H14" s="148"/>
    </row>
    <row r="15" spans="1:8">
      <c r="A15" s="98" t="s">
        <v>1211</v>
      </c>
      <c r="B15" s="99">
        <v>1</v>
      </c>
      <c r="C15" s="148"/>
      <c r="D15" s="98" t="s">
        <v>1212</v>
      </c>
      <c r="E15" s="110">
        <v>1</v>
      </c>
      <c r="F15" s="110"/>
      <c r="G15" s="99"/>
      <c r="H15" s="148"/>
    </row>
    <row r="16" spans="1:8">
      <c r="A16" s="98" t="s">
        <v>1213</v>
      </c>
      <c r="B16" s="99">
        <v>6</v>
      </c>
      <c r="C16" s="148"/>
      <c r="D16" s="98" t="s">
        <v>1214</v>
      </c>
      <c r="E16" s="110">
        <v>1</v>
      </c>
      <c r="F16" s="110"/>
      <c r="G16" s="99"/>
      <c r="H16" s="148"/>
    </row>
    <row r="17" spans="1:8">
      <c r="A17" s="98" t="s">
        <v>1215</v>
      </c>
      <c r="B17" s="99">
        <v>1</v>
      </c>
      <c r="C17" s="148"/>
      <c r="D17" s="98" t="s">
        <v>1216</v>
      </c>
      <c r="E17" s="110">
        <v>1</v>
      </c>
      <c r="F17" s="110"/>
      <c r="G17" s="99"/>
      <c r="H17" s="148"/>
    </row>
    <row r="18" spans="1:8">
      <c r="A18" s="98" t="s">
        <v>1217</v>
      </c>
      <c r="B18" s="99">
        <v>1</v>
      </c>
      <c r="C18" s="148"/>
      <c r="D18" s="98" t="s">
        <v>1218</v>
      </c>
      <c r="E18" s="110">
        <v>2</v>
      </c>
      <c r="F18" s="110"/>
      <c r="G18" s="99"/>
      <c r="H18" s="148"/>
    </row>
    <row r="19" spans="1:8">
      <c r="A19" s="98" t="s">
        <v>1219</v>
      </c>
      <c r="B19" s="99">
        <v>3</v>
      </c>
      <c r="C19" s="148"/>
      <c r="D19" s="167" t="s">
        <v>1220</v>
      </c>
      <c r="E19" s="166">
        <v>2</v>
      </c>
      <c r="F19" s="166"/>
      <c r="G19" s="168"/>
      <c r="H19" s="148"/>
    </row>
    <row r="20" spans="1:8">
      <c r="A20" s="100" t="s">
        <v>1221</v>
      </c>
      <c r="B20" s="101">
        <v>2</v>
      </c>
      <c r="C20" s="102"/>
      <c r="D20" s="148"/>
      <c r="E20" s="148"/>
      <c r="F20" s="148"/>
      <c r="G20" s="148"/>
    </row>
    <row r="21" spans="1:8">
      <c r="A21" s="102"/>
      <c r="B21" s="102"/>
    </row>
  </sheetData>
  <phoneticPr fontId="1" type="noConversion"/>
  <pageMargins left="0.70" right="0.70" top="0.75" bottom="0.75" header="0.30" footer="0.30"/>
  <pageSetup paperSize="9" orientation="portrait"/>
</worksheet>
</file>

<file path=xl/worksheets/sheet5.xml><?xml version="1.0" encoding="utf-8"?>
<worksheet xmlns="http://schemas.openxmlformats.org/spreadsheetml/2006/main" xmlns:r="http://schemas.openxmlformats.org/officeDocument/2006/relationships">
  <dimension ref="A1:I196"/>
  <sheetViews>
    <sheetView topLeftCell="A4" tabSelected="1" workbookViewId="0">
      <selection activeCell="A14" sqref="A14"/>
    </sheetView>
  </sheetViews>
  <sheetFormatPr defaultRowHeight="15.000000"/>
  <cols>
    <col min="1" max="1" width="9.75500011" customWidth="1" outlineLevel="0"/>
    <col min="2" max="2" width="11.00500011" customWidth="1" outlineLevel="0"/>
    <col min="3" max="3" width="17.00499916" customWidth="1" outlineLevel="0"/>
    <col min="4" max="4" width="14.00500011" customWidth="1" outlineLevel="0"/>
    <col min="5" max="5" width="16.25500011" customWidth="1" outlineLevel="0"/>
    <col min="6" max="6" width="16.38000011" customWidth="1" outlineLevel="0"/>
    <col min="7" max="7" width="12.00500011" customWidth="1" outlineLevel="0"/>
    <col min="9" max="9" width="35.38000107" customWidth="1" outlineLevel="0"/>
  </cols>
  <sheetData>
    <row r="1" spans="1:9">
      <c r="A1" s="11" t="s">
        <v>1222</v>
      </c>
      <c r="B1" s="11" t="s">
        <v>1223</v>
      </c>
      <c r="C1" s="11" t="s">
        <v>1224</v>
      </c>
      <c r="D1" s="11" t="s">
        <v>1225</v>
      </c>
      <c r="E1" s="11" t="s">
        <v>1226</v>
      </c>
      <c r="F1" s="11" t="s">
        <v>1227</v>
      </c>
      <c r="G1" s="11" t="s">
        <v>1228</v>
      </c>
      <c r="H1" s="11" t="s">
        <v>1229</v>
      </c>
      <c r="I1" s="122" t="s">
        <v>1230</v>
      </c>
    </row>
    <row r="2" spans="1:9">
      <c r="A2" s="10">
        <v>42298</v>
      </c>
      <c r="B2" s="0">
        <f>69+180</f>
        <v>249</v>
      </c>
      <c r="C2" s="0">
        <v>125</v>
      </c>
      <c r="D2" s="0">
        <v>20</v>
      </c>
      <c r="E2" s="0">
        <v>130</v>
      </c>
      <c r="F2" s="0">
        <f>23+68.5</f>
        <v>91.5</v>
      </c>
      <c r="H2" s="12">
        <f>SUM(B2:G2)</f>
        <v>615.5</v>
      </c>
    </row>
    <row r="3" spans="1:9">
      <c r="A3" s="10">
        <v>42299</v>
      </c>
      <c r="C3" s="0">
        <v>0</v>
      </c>
      <c r="D3" s="0">
        <v>20</v>
      </c>
      <c r="G3" s="0">
        <f>9+8</f>
        <v>17</v>
      </c>
      <c r="H3" s="12">
        <f>SUM(B3:G3)</f>
        <v>37</v>
      </c>
      <c r="I3" s="125" t="s">
        <v>1231</v>
      </c>
    </row>
    <row r="4" spans="1:9">
      <c r="A4" s="10">
        <v>42300</v>
      </c>
      <c r="C4" s="0">
        <v>0</v>
      </c>
      <c r="H4" s="12">
        <f>SUM(B4:G4)</f>
        <v>0</v>
      </c>
    </row>
    <row r="5" spans="1:9">
      <c r="A5" s="10">
        <v>42301</v>
      </c>
      <c r="C5" s="0">
        <v>0</v>
      </c>
      <c r="H5" s="12">
        <f>SUM(B5:G5)</f>
        <v>0</v>
      </c>
    </row>
    <row r="6" spans="1:9">
      <c r="A6" s="10">
        <v>42302</v>
      </c>
      <c r="C6" s="0">
        <v>15</v>
      </c>
      <c r="H6" s="12">
        <f>SUM(B6:G6)</f>
        <v>15</v>
      </c>
      <c r="I6" s="125" t="s">
        <v>1232</v>
      </c>
    </row>
    <row r="7" spans="1:9">
      <c r="A7" s="10">
        <v>42303</v>
      </c>
      <c r="C7" s="0">
        <v>30</v>
      </c>
      <c r="H7" s="12">
        <f>SUM(B7:G7)</f>
        <v>30</v>
      </c>
      <c r="I7" s="125" t="s">
        <v>1233</v>
      </c>
    </row>
    <row r="8" spans="1:9">
      <c r="A8" s="10">
        <v>42304</v>
      </c>
      <c r="C8" s="0">
        <v>70</v>
      </c>
      <c r="E8" s="0">
        <v>125</v>
      </c>
      <c r="F8" s="0">
        <v>17.5</v>
      </c>
      <c r="H8" s="12">
        <f>SUM(B8:G8)</f>
        <v>212.5</v>
      </c>
      <c r="I8" s="134" t="s">
        <v>1234</v>
      </c>
    </row>
    <row r="9" spans="1:9">
      <c r="A9" s="10">
        <v>42305</v>
      </c>
      <c r="H9" s="12">
        <f>SUM(B9:G9)</f>
        <v>0</v>
      </c>
    </row>
    <row r="10" spans="1:9" ht="16.500000" customHeight="1">
      <c r="A10" s="10">
        <v>42306</v>
      </c>
      <c r="C10" s="0">
        <v>20</v>
      </c>
      <c r="E10" s="0">
        <v>8.5</v>
      </c>
      <c r="H10" s="12">
        <f>SUM(B10:G10)</f>
        <v>28.5</v>
      </c>
      <c r="I10" s="177" t="s">
        <v>1235</v>
      </c>
    </row>
    <row r="11" spans="1:9">
      <c r="A11" s="10">
        <v>42307</v>
      </c>
      <c r="H11" s="12">
        <f>SUM(B11:G11)</f>
        <v>0</v>
      </c>
    </row>
    <row r="12" spans="1:9" ht="16.500000" customHeight="1">
      <c r="A12" s="10">
        <v>42308</v>
      </c>
      <c r="F12" s="0">
        <v>35.5</v>
      </c>
      <c r="H12" s="12">
        <f>SUM(B12:G12)</f>
        <v>35.5</v>
      </c>
    </row>
    <row r="13" spans="1:9" ht="16.500000" customHeight="1">
      <c r="A13" s="10">
        <v>42309</v>
      </c>
      <c r="C13" s="0">
        <v>239</v>
      </c>
      <c r="F13" s="0">
        <v>55</v>
      </c>
      <c r="H13" s="12">
        <f>SUM(B13:G13)</f>
        <v>294</v>
      </c>
      <c r="I13" s="177" t="s">
        <v>1236</v>
      </c>
    </row>
    <row r="14" spans="1:9">
      <c r="A14" s="10">
        <v>42310</v>
      </c>
      <c r="H14" s="12">
        <f>SUM(B14:G14)</f>
        <v>0</v>
      </c>
    </row>
    <row r="15" spans="1:9">
      <c r="A15" s="10">
        <v>42311</v>
      </c>
      <c r="H15" s="12">
        <f>SUM(B15:G15)</f>
        <v>0</v>
      </c>
    </row>
    <row r="16" spans="1:9">
      <c r="A16" s="10">
        <v>42312</v>
      </c>
      <c r="H16" s="12">
        <f>SUM(B16:G16)</f>
        <v>0</v>
      </c>
    </row>
    <row r="17" spans="1:8" ht="16.500000" customHeight="1">
      <c r="A17" s="10">
        <v>42313</v>
      </c>
      <c r="H17" s="12">
        <f>SUM(B17:G17)</f>
        <v>0</v>
      </c>
    </row>
    <row r="18" spans="1:8">
      <c r="A18" s="10">
        <v>42314</v>
      </c>
      <c r="H18" s="12">
        <f>SUM(B18:G18)</f>
        <v>0</v>
      </c>
    </row>
    <row r="19" spans="1:8">
      <c r="A19" s="10">
        <v>42315</v>
      </c>
      <c r="H19" s="12">
        <f>SUM(B19:G19)</f>
        <v>0</v>
      </c>
    </row>
    <row r="20" spans="1:8">
      <c r="A20" s="10">
        <v>42316</v>
      </c>
      <c r="H20" s="12">
        <f>SUM(B20:G20)</f>
        <v>0</v>
      </c>
    </row>
    <row r="21" spans="1:8">
      <c r="A21" s="10">
        <v>42317</v>
      </c>
      <c r="H21" s="12">
        <f>SUM(B21:G21)</f>
        <v>0</v>
      </c>
    </row>
    <row r="22" spans="1:8">
      <c r="A22" s="10">
        <v>42318</v>
      </c>
      <c r="H22" s="12">
        <f>SUM(B22:G22)</f>
        <v>0</v>
      </c>
    </row>
    <row r="23" spans="1:8">
      <c r="A23" s="10">
        <v>42319</v>
      </c>
      <c r="H23" s="12">
        <f>SUM(B23:G23)</f>
        <v>0</v>
      </c>
    </row>
    <row r="24" spans="1:8">
      <c r="A24" s="10">
        <v>42320</v>
      </c>
      <c r="H24" s="12">
        <f>SUM(B24:G24)</f>
        <v>0</v>
      </c>
    </row>
    <row r="25" spans="1:8">
      <c r="A25" s="10">
        <v>42321</v>
      </c>
      <c r="H25" s="12">
        <f>SUM(B25:G25)</f>
        <v>0</v>
      </c>
    </row>
    <row r="26" spans="1:8">
      <c r="A26" s="10">
        <v>42322</v>
      </c>
      <c r="H26" s="12">
        <f>SUM(B26:G26)</f>
        <v>0</v>
      </c>
    </row>
    <row r="27" spans="1:8">
      <c r="A27" s="10">
        <v>42323</v>
      </c>
      <c r="H27" s="12">
        <f>SUM(B27:G27)</f>
        <v>0</v>
      </c>
    </row>
    <row r="28" spans="1:8">
      <c r="A28" s="10">
        <v>42324</v>
      </c>
      <c r="H28" s="12">
        <f>SUM(B28:G28)</f>
        <v>0</v>
      </c>
    </row>
    <row r="29" spans="1:8">
      <c r="A29" s="10">
        <v>42325</v>
      </c>
      <c r="H29" s="12">
        <f>SUM(B29:G29)</f>
        <v>0</v>
      </c>
    </row>
    <row r="30" spans="1:8">
      <c r="A30" s="10">
        <v>42326</v>
      </c>
      <c r="H30" s="12">
        <f>SUM(B30:G30)</f>
        <v>0</v>
      </c>
    </row>
    <row r="31" spans="1:8">
      <c r="A31" s="10">
        <v>42327</v>
      </c>
      <c r="H31" s="12">
        <f>SUM(B31:G31)</f>
        <v>0</v>
      </c>
    </row>
    <row r="32" spans="1:8">
      <c r="A32" s="10">
        <v>42328</v>
      </c>
      <c r="H32" s="12">
        <f>SUM(B32:G32)</f>
        <v>0</v>
      </c>
    </row>
    <row r="33" spans="1:8">
      <c r="A33" s="10">
        <v>42329</v>
      </c>
      <c r="H33" s="12">
        <f>SUM(B33:G33)</f>
        <v>0</v>
      </c>
    </row>
    <row r="34" spans="1:8">
      <c r="A34" s="10">
        <v>42330</v>
      </c>
      <c r="H34" s="12">
        <f>SUM(B34:G34)</f>
        <v>0</v>
      </c>
    </row>
    <row r="35" spans="1:8">
      <c r="A35" s="10">
        <v>42331</v>
      </c>
      <c r="H35" s="12">
        <f>SUM(B35:G35)</f>
        <v>0</v>
      </c>
    </row>
    <row r="36" spans="1:8">
      <c r="A36" s="10">
        <v>42332</v>
      </c>
      <c r="H36" s="12">
        <f>SUM(B36:G36)</f>
        <v>0</v>
      </c>
    </row>
    <row r="37" spans="1:8">
      <c r="A37" s="10">
        <v>42333</v>
      </c>
      <c r="H37" s="12">
        <f>SUM(B37:G37)</f>
        <v>0</v>
      </c>
    </row>
    <row r="38" spans="1:8">
      <c r="A38" s="10">
        <v>42334</v>
      </c>
      <c r="H38" s="12">
        <f>SUM(B38:G38)</f>
        <v>0</v>
      </c>
    </row>
    <row r="39" spans="1:8">
      <c r="A39" s="10">
        <v>42335</v>
      </c>
      <c r="H39" s="12">
        <f>SUM(B39:G39)</f>
        <v>0</v>
      </c>
    </row>
    <row r="40" spans="1:8">
      <c r="A40" s="10">
        <v>42336</v>
      </c>
      <c r="H40" s="12">
        <f>SUM(B40:G40)</f>
        <v>0</v>
      </c>
    </row>
    <row r="41" spans="1:8">
      <c r="A41" s="10">
        <v>42337</v>
      </c>
      <c r="H41" s="12">
        <f>SUM(B41:G41)</f>
        <v>0</v>
      </c>
    </row>
    <row r="42" spans="1:8">
      <c r="A42" s="10">
        <v>42338</v>
      </c>
      <c r="H42" s="12">
        <f>SUM(B42:G42)</f>
        <v>0</v>
      </c>
    </row>
    <row r="43" spans="1:8">
      <c r="A43" s="10">
        <v>42339</v>
      </c>
      <c r="H43" s="12">
        <f>SUM(B43:G43)</f>
        <v>0</v>
      </c>
    </row>
    <row r="44" spans="1:8">
      <c r="A44" s="10">
        <v>42340</v>
      </c>
      <c r="H44" s="12">
        <f>SUM(B44:G44)</f>
        <v>0</v>
      </c>
    </row>
    <row r="45" spans="1:8">
      <c r="A45" s="10">
        <v>42341</v>
      </c>
      <c r="H45" s="12">
        <f>SUM(B45:G45)</f>
        <v>0</v>
      </c>
    </row>
    <row r="46" spans="1:8">
      <c r="A46" s="10">
        <v>42342</v>
      </c>
      <c r="H46" s="12">
        <f>SUM(B46:G46)</f>
        <v>0</v>
      </c>
    </row>
    <row r="47" spans="1:8">
      <c r="A47" s="10">
        <v>42343</v>
      </c>
      <c r="H47" s="12">
        <f>SUM(B47:G47)</f>
        <v>0</v>
      </c>
    </row>
    <row r="48" spans="1:8">
      <c r="A48" s="10">
        <v>42344</v>
      </c>
      <c r="H48" s="12">
        <f>SUM(B48:G48)</f>
        <v>0</v>
      </c>
    </row>
    <row r="49" spans="1:8">
      <c r="A49" s="10">
        <v>42345</v>
      </c>
      <c r="H49" s="12">
        <f>SUM(B49:G49)</f>
        <v>0</v>
      </c>
    </row>
    <row r="50" spans="1:8">
      <c r="A50" s="10">
        <v>42346</v>
      </c>
      <c r="H50" s="12">
        <f>SUM(B50:G50)</f>
        <v>0</v>
      </c>
    </row>
    <row r="51" spans="1:8">
      <c r="A51" s="10">
        <v>42347</v>
      </c>
      <c r="H51" s="12">
        <f>SUM(B51:G51)</f>
        <v>0</v>
      </c>
    </row>
    <row r="52" spans="1:8">
      <c r="A52" s="10">
        <v>42348</v>
      </c>
      <c r="H52" s="12">
        <f>SUM(B52:G52)</f>
        <v>0</v>
      </c>
    </row>
    <row r="53" spans="1:8">
      <c r="A53" s="10">
        <v>42349</v>
      </c>
      <c r="H53" s="12">
        <f>SUM(B53:G53)</f>
        <v>0</v>
      </c>
    </row>
    <row r="54" spans="1:8">
      <c r="A54" s="10">
        <v>42350</v>
      </c>
      <c r="H54" s="12">
        <f>SUM(B54:G54)</f>
        <v>0</v>
      </c>
    </row>
    <row r="55" spans="1:8">
      <c r="A55" s="10">
        <v>42351</v>
      </c>
      <c r="H55" s="12">
        <f>SUM(B55:G55)</f>
        <v>0</v>
      </c>
    </row>
    <row r="56" spans="1:8">
      <c r="A56" s="10">
        <v>42352</v>
      </c>
      <c r="H56" s="12">
        <f>SUM(B56:G56)</f>
        <v>0</v>
      </c>
    </row>
    <row r="57" spans="1:8">
      <c r="A57" s="10">
        <v>42353</v>
      </c>
      <c r="H57" s="12">
        <f>SUM(B57:G57)</f>
        <v>0</v>
      </c>
    </row>
    <row r="58" spans="1:8">
      <c r="A58" s="10">
        <v>42354</v>
      </c>
      <c r="H58" s="12">
        <f>SUM(B58:G58)</f>
        <v>0</v>
      </c>
    </row>
    <row r="59" spans="1:8">
      <c r="A59" s="10">
        <v>42355</v>
      </c>
      <c r="H59" s="12">
        <f>SUM(B59:G59)</f>
        <v>0</v>
      </c>
    </row>
    <row r="60" spans="1:8">
      <c r="A60" s="10">
        <v>42356</v>
      </c>
      <c r="H60" s="12">
        <f>SUM(B60:G60)</f>
        <v>0</v>
      </c>
    </row>
    <row r="61" spans="1:8">
      <c r="A61" s="10">
        <v>42357</v>
      </c>
      <c r="H61" s="12">
        <f>SUM(B61:G61)</f>
        <v>0</v>
      </c>
    </row>
    <row r="62" spans="1:8">
      <c r="A62" s="10">
        <v>42358</v>
      </c>
      <c r="H62" s="12">
        <f>SUM(B62:G62)</f>
        <v>0</v>
      </c>
    </row>
    <row r="63" spans="1:8">
      <c r="A63" s="10">
        <v>42359</v>
      </c>
      <c r="H63" s="12">
        <f>SUM(B63:G63)</f>
        <v>0</v>
      </c>
    </row>
    <row r="64" spans="1:8">
      <c r="A64" s="10">
        <v>42360</v>
      </c>
      <c r="H64" s="12">
        <f>SUM(B64:G64)</f>
        <v>0</v>
      </c>
    </row>
    <row r="65" spans="1:8">
      <c r="A65" s="10">
        <v>42361</v>
      </c>
      <c r="H65" s="12">
        <f>SUM(B65:G65)</f>
        <v>0</v>
      </c>
    </row>
    <row r="66" spans="1:8">
      <c r="A66" s="10">
        <v>42362</v>
      </c>
      <c r="H66" s="12">
        <f>SUM(B66:G66)</f>
        <v>0</v>
      </c>
    </row>
    <row r="67" spans="1:8">
      <c r="A67" s="10">
        <v>42363</v>
      </c>
      <c r="H67" s="12">
        <f>SUM(B67:G67)</f>
        <v>0</v>
      </c>
    </row>
    <row r="68" spans="1:8">
      <c r="A68" s="10">
        <v>42364</v>
      </c>
      <c r="H68" s="12">
        <f>SUM(B68:G68)</f>
        <v>0</v>
      </c>
    </row>
    <row r="69" spans="1:8">
      <c r="A69" s="10">
        <v>42365</v>
      </c>
      <c r="H69" s="12">
        <f>SUM(B69:G69)</f>
        <v>0</v>
      </c>
    </row>
    <row r="70" spans="1:8">
      <c r="A70" s="10">
        <v>42366</v>
      </c>
      <c r="H70" s="12">
        <f>SUM(B70:G70)</f>
        <v>0</v>
      </c>
    </row>
    <row r="71" spans="1:8">
      <c r="A71" s="10">
        <v>42367</v>
      </c>
      <c r="H71" s="12">
        <f>SUM(B71:G71)</f>
        <v>0</v>
      </c>
    </row>
    <row r="72" spans="1:8">
      <c r="A72" s="10">
        <v>42368</v>
      </c>
      <c r="H72" s="12">
        <f>SUM(B72:G72)</f>
        <v>0</v>
      </c>
    </row>
    <row r="73" spans="1:8">
      <c r="A73" s="10">
        <v>42369</v>
      </c>
      <c r="H73" s="12">
        <f>SUM(B73:G73)</f>
        <v>0</v>
      </c>
    </row>
    <row r="74" spans="1:8">
      <c r="A74" s="10">
        <v>42370</v>
      </c>
      <c r="H74" s="12">
        <f>SUM(B74:G74)</f>
        <v>0</v>
      </c>
    </row>
    <row r="75" spans="1:8">
      <c r="A75" s="10">
        <v>42371</v>
      </c>
      <c r="H75" s="12">
        <f>SUM(B75:G75)</f>
        <v>0</v>
      </c>
    </row>
    <row r="76" spans="1:8">
      <c r="A76" s="10">
        <v>42372</v>
      </c>
      <c r="H76" s="12">
        <f>SUM(B76:G76)</f>
        <v>0</v>
      </c>
    </row>
    <row r="77" spans="1:8">
      <c r="A77" s="10">
        <v>42373</v>
      </c>
      <c r="H77" s="12">
        <f>SUM(B77:G77)</f>
        <v>0</v>
      </c>
    </row>
    <row r="78" spans="1:8">
      <c r="A78" s="10">
        <v>42374</v>
      </c>
      <c r="H78" s="12">
        <f>SUM(B78:G78)</f>
        <v>0</v>
      </c>
    </row>
    <row r="79" spans="1:8">
      <c r="A79" s="10">
        <v>42375</v>
      </c>
      <c r="H79" s="12">
        <f>SUM(B79:G79)</f>
        <v>0</v>
      </c>
    </row>
    <row r="80" spans="1:8">
      <c r="A80" s="10">
        <v>42376</v>
      </c>
      <c r="H80" s="12">
        <f>SUM(B80:G80)</f>
        <v>0</v>
      </c>
    </row>
    <row r="81" spans="1:8">
      <c r="A81" s="10">
        <v>42377</v>
      </c>
      <c r="H81" s="12">
        <f>SUM(B81:G81)</f>
        <v>0</v>
      </c>
    </row>
    <row r="82" spans="1:8">
      <c r="A82" s="10">
        <v>42378</v>
      </c>
      <c r="H82" s="12">
        <f>SUM(B82:G82)</f>
        <v>0</v>
      </c>
    </row>
    <row r="83" spans="1:8">
      <c r="A83" s="10">
        <v>42379</v>
      </c>
      <c r="H83" s="12">
        <f>SUM(B83:G83)</f>
        <v>0</v>
      </c>
    </row>
    <row r="84" spans="1:8">
      <c r="A84" s="10">
        <v>42380</v>
      </c>
      <c r="H84" s="12">
        <f>SUM(B84:G84)</f>
        <v>0</v>
      </c>
    </row>
    <row r="85" spans="1:8">
      <c r="A85" s="10">
        <v>42381</v>
      </c>
      <c r="H85" s="12">
        <f>SUM(B85:G85)</f>
        <v>0</v>
      </c>
    </row>
    <row r="86" spans="1:8">
      <c r="A86" s="10">
        <v>42382</v>
      </c>
      <c r="H86" s="12">
        <f>SUM(B86:G86)</f>
        <v>0</v>
      </c>
    </row>
    <row r="87" spans="1:8">
      <c r="A87" s="10">
        <v>42383</v>
      </c>
      <c r="H87" s="12">
        <f>SUM(B87:G87)</f>
        <v>0</v>
      </c>
    </row>
    <row r="88" spans="1:8">
      <c r="A88" s="10">
        <v>42384</v>
      </c>
      <c r="H88" s="12">
        <f>SUM(B88:G88)</f>
        <v>0</v>
      </c>
    </row>
    <row r="89" spans="1:8">
      <c r="A89" s="10">
        <v>42385</v>
      </c>
      <c r="H89" s="12">
        <f>SUM(B89:G89)</f>
        <v>0</v>
      </c>
    </row>
    <row r="90" spans="1:8">
      <c r="A90" s="10">
        <v>42386</v>
      </c>
      <c r="H90" s="12">
        <f>SUM(B90:G90)</f>
        <v>0</v>
      </c>
    </row>
    <row r="91" spans="1:8">
      <c r="A91" s="10">
        <v>42387</v>
      </c>
      <c r="H91" s="12">
        <f>SUM(B91:G91)</f>
        <v>0</v>
      </c>
    </row>
    <row r="92" spans="1:8">
      <c r="A92" s="10">
        <v>42388</v>
      </c>
      <c r="H92" s="12">
        <f>SUM(B92:G92)</f>
        <v>0</v>
      </c>
    </row>
    <row r="93" spans="1:8">
      <c r="A93" s="10">
        <v>42389</v>
      </c>
      <c r="H93" s="12">
        <f>SUM(B93:G93)</f>
        <v>0</v>
      </c>
    </row>
    <row r="94" spans="1:8">
      <c r="A94" s="10">
        <v>42390</v>
      </c>
      <c r="H94" s="12">
        <f>SUM(B94:G94)</f>
        <v>0</v>
      </c>
    </row>
    <row r="95" spans="1:8">
      <c r="A95" s="10">
        <v>42391</v>
      </c>
      <c r="H95" s="12">
        <f>SUM(B95:G95)</f>
        <v>0</v>
      </c>
    </row>
    <row r="96" spans="1:8">
      <c r="A96" s="10">
        <v>42392</v>
      </c>
      <c r="H96" s="12">
        <f>SUM(B96:G96)</f>
        <v>0</v>
      </c>
    </row>
    <row r="97" spans="1:8">
      <c r="A97" s="10">
        <v>42393</v>
      </c>
      <c r="H97" s="12">
        <f>SUM(B97:G97)</f>
        <v>0</v>
      </c>
    </row>
    <row r="98" spans="1:8">
      <c r="A98" s="10">
        <v>42394</v>
      </c>
      <c r="H98" s="12">
        <f>SUM(B98:G98)</f>
        <v>0</v>
      </c>
    </row>
    <row r="99" spans="1:8">
      <c r="A99" s="10">
        <v>42395</v>
      </c>
      <c r="H99" s="12">
        <f>SUM(B99:G99)</f>
        <v>0</v>
      </c>
    </row>
    <row r="100" spans="1:8">
      <c r="A100" s="10">
        <v>42396</v>
      </c>
      <c r="H100" s="12">
        <f>SUM(B100:G100)</f>
        <v>0</v>
      </c>
    </row>
    <row r="101" spans="1:8">
      <c r="A101" s="10">
        <v>42397</v>
      </c>
      <c r="H101" s="12">
        <f>SUM(B101:G101)</f>
        <v>0</v>
      </c>
    </row>
    <row r="102" spans="1:8">
      <c r="A102" s="10">
        <v>42398</v>
      </c>
      <c r="H102" s="12">
        <f>SUM(B102:G102)</f>
        <v>0</v>
      </c>
    </row>
    <row r="103" spans="1:8">
      <c r="A103" s="10">
        <v>42399</v>
      </c>
      <c r="H103" s="12">
        <f>SUM(B103:G103)</f>
        <v>0</v>
      </c>
    </row>
    <row r="104" spans="1:8">
      <c r="A104" s="10">
        <v>42400</v>
      </c>
      <c r="H104" s="12">
        <f>SUM(B104:G104)</f>
        <v>0</v>
      </c>
    </row>
    <row r="105" spans="1:8">
      <c r="A105" s="10">
        <v>42401</v>
      </c>
      <c r="H105" s="12">
        <f>SUM(B105:G105)</f>
        <v>0</v>
      </c>
    </row>
    <row r="106" spans="1:8">
      <c r="A106" s="10">
        <v>42402</v>
      </c>
      <c r="H106" s="12">
        <f>SUM(B106:G106)</f>
        <v>0</v>
      </c>
    </row>
    <row r="107" spans="1:8">
      <c r="A107" s="10">
        <v>42403</v>
      </c>
      <c r="H107" s="12">
        <f>SUM(B107:G107)</f>
        <v>0</v>
      </c>
    </row>
    <row r="108" spans="1:8">
      <c r="A108" s="10">
        <v>42404</v>
      </c>
      <c r="H108" s="12">
        <f>SUM(B108:G108)</f>
        <v>0</v>
      </c>
    </row>
    <row r="109" spans="1:8">
      <c r="A109" s="10">
        <v>42405</v>
      </c>
      <c r="H109" s="12">
        <f>SUM(B109:G109)</f>
        <v>0</v>
      </c>
    </row>
    <row r="110" spans="1:8">
      <c r="A110" s="10">
        <v>42406</v>
      </c>
      <c r="H110" s="12">
        <f>SUM(B110:G110)</f>
        <v>0</v>
      </c>
    </row>
    <row r="111" spans="1:8">
      <c r="A111" s="10">
        <v>42407</v>
      </c>
      <c r="H111" s="12">
        <f>SUM(B111:G111)</f>
        <v>0</v>
      </c>
    </row>
    <row r="112" spans="1:8">
      <c r="A112" s="10">
        <v>42408</v>
      </c>
      <c r="H112" s="12">
        <f>SUM(B112:G112)</f>
        <v>0</v>
      </c>
    </row>
    <row r="113" spans="1:8">
      <c r="A113" s="10">
        <v>42409</v>
      </c>
      <c r="H113" s="12">
        <f>SUM(B113:G113)</f>
        <v>0</v>
      </c>
    </row>
    <row r="114" spans="1:8">
      <c r="A114" s="10">
        <v>42410</v>
      </c>
      <c r="H114" s="12">
        <f>SUM(B114:G114)</f>
        <v>0</v>
      </c>
    </row>
    <row r="115" spans="1:8">
      <c r="A115" s="10">
        <v>42411</v>
      </c>
      <c r="H115" s="12">
        <f>SUM(B115:G115)</f>
        <v>0</v>
      </c>
    </row>
    <row r="116" spans="1:8">
      <c r="A116" s="10">
        <v>42412</v>
      </c>
      <c r="H116" s="12">
        <f>SUM(B116:G116)</f>
        <v>0</v>
      </c>
    </row>
    <row r="117" spans="1:8">
      <c r="A117" s="10">
        <v>42413</v>
      </c>
      <c r="H117" s="12">
        <f>SUM(B117:G117)</f>
        <v>0</v>
      </c>
    </row>
    <row r="118" spans="1:8">
      <c r="A118" s="10">
        <v>42414</v>
      </c>
      <c r="H118" s="12">
        <f>SUM(B118:G118)</f>
        <v>0</v>
      </c>
    </row>
    <row r="119" spans="1:8">
      <c r="A119" s="10">
        <v>42415</v>
      </c>
      <c r="H119" s="12">
        <f>SUM(B119:G119)</f>
        <v>0</v>
      </c>
    </row>
    <row r="120" spans="1:8">
      <c r="A120" s="10">
        <v>42416</v>
      </c>
      <c r="H120" s="12">
        <f>SUM(B120:G120)</f>
        <v>0</v>
      </c>
    </row>
    <row r="121" spans="1:8">
      <c r="A121" s="10">
        <v>42417</v>
      </c>
      <c r="H121" s="12">
        <f>SUM(B121:G121)</f>
        <v>0</v>
      </c>
    </row>
    <row r="122" spans="1:8">
      <c r="A122" s="10">
        <v>42418</v>
      </c>
      <c r="H122" s="12">
        <f>SUM(B122:G122)</f>
        <v>0</v>
      </c>
    </row>
    <row r="123" spans="1:8">
      <c r="A123" s="10">
        <v>42419</v>
      </c>
      <c r="H123" s="12">
        <f>SUM(B123:G123)</f>
        <v>0</v>
      </c>
    </row>
    <row r="124" spans="1:8">
      <c r="A124" s="10">
        <v>42420</v>
      </c>
      <c r="H124" s="12">
        <f>SUM(B124:G124)</f>
        <v>0</v>
      </c>
    </row>
    <row r="125" spans="1:8">
      <c r="A125" s="10">
        <v>42421</v>
      </c>
      <c r="H125" s="12">
        <f>SUM(B125:G125)</f>
        <v>0</v>
      </c>
    </row>
    <row r="126" spans="1:8">
      <c r="A126" s="10">
        <v>42422</v>
      </c>
      <c r="H126" s="12">
        <f>SUM(B126:G126)</f>
        <v>0</v>
      </c>
    </row>
    <row r="127" spans="1:8">
      <c r="A127" s="10">
        <v>42423</v>
      </c>
      <c r="H127" s="12">
        <f>SUM(B127:G127)</f>
        <v>0</v>
      </c>
    </row>
    <row r="128" spans="1:8">
      <c r="A128" s="10">
        <v>42424</v>
      </c>
      <c r="H128" s="12">
        <f>SUM(B128:G128)</f>
        <v>0</v>
      </c>
    </row>
    <row r="129" spans="1:8">
      <c r="A129" s="10">
        <v>42425</v>
      </c>
      <c r="H129" s="12">
        <f>SUM(B129:G129)</f>
        <v>0</v>
      </c>
    </row>
    <row r="130" spans="1:8">
      <c r="A130" s="10">
        <v>42426</v>
      </c>
      <c r="H130" s="12">
        <f>SUM(B130:G130)</f>
        <v>0</v>
      </c>
    </row>
    <row r="131" spans="1:8">
      <c r="A131" s="10">
        <v>42427</v>
      </c>
      <c r="H131" s="12">
        <f>SUM(B131:G131)</f>
        <v>0</v>
      </c>
    </row>
    <row r="132" spans="1:8">
      <c r="A132" s="10">
        <v>42428</v>
      </c>
      <c r="H132" s="12">
        <f>SUM(B132:G132)</f>
        <v>0</v>
      </c>
    </row>
    <row r="133" spans="1:8">
      <c r="A133" s="10">
        <v>42429</v>
      </c>
      <c r="H133" s="12">
        <f>SUM(B133:G133)</f>
        <v>0</v>
      </c>
    </row>
    <row r="134" spans="1:8">
      <c r="A134" s="10">
        <v>42430</v>
      </c>
      <c r="H134" s="12">
        <f>SUM(B134:G134)</f>
        <v>0</v>
      </c>
    </row>
    <row r="135" spans="1:8">
      <c r="A135" s="10">
        <v>42431</v>
      </c>
      <c r="H135" s="12">
        <f>SUM(B135:G135)</f>
        <v>0</v>
      </c>
    </row>
    <row r="136" spans="1:8">
      <c r="A136" s="10">
        <v>42432</v>
      </c>
      <c r="H136" s="12">
        <f>SUM(B136:G136)</f>
        <v>0</v>
      </c>
    </row>
    <row r="137" spans="1:8">
      <c r="A137" s="10">
        <v>42433</v>
      </c>
      <c r="H137" s="12">
        <f>SUM(B137:G137)</f>
        <v>0</v>
      </c>
    </row>
    <row r="138" spans="1:8">
      <c r="A138" s="10">
        <v>42434</v>
      </c>
      <c r="H138" s="12">
        <f>SUM(B138:G138)</f>
        <v>0</v>
      </c>
    </row>
    <row r="139" spans="1:8">
      <c r="A139" s="10">
        <v>42435</v>
      </c>
      <c r="H139" s="12">
        <f>SUM(B139:G139)</f>
        <v>0</v>
      </c>
    </row>
    <row r="140" spans="1:8">
      <c r="A140" s="10">
        <v>42436</v>
      </c>
      <c r="H140" s="12">
        <f>SUM(B140:G140)</f>
        <v>0</v>
      </c>
    </row>
    <row r="141" spans="1:8">
      <c r="A141" s="10">
        <v>42437</v>
      </c>
      <c r="H141" s="12">
        <f>SUM(B141:G141)</f>
        <v>0</v>
      </c>
    </row>
    <row r="142" spans="1:8">
      <c r="A142" s="10">
        <v>42438</v>
      </c>
      <c r="H142" s="12">
        <f>SUM(B142:G142)</f>
        <v>0</v>
      </c>
    </row>
    <row r="143" spans="1:8">
      <c r="A143" s="10">
        <v>42439</v>
      </c>
      <c r="H143" s="12">
        <f>SUM(B143:G143)</f>
        <v>0</v>
      </c>
    </row>
    <row r="144" spans="1:8">
      <c r="A144" s="10">
        <v>42440</v>
      </c>
      <c r="H144" s="12">
        <f>SUM(B144:G144)</f>
        <v>0</v>
      </c>
    </row>
    <row r="145" spans="1:8">
      <c r="A145" s="10">
        <v>42441</v>
      </c>
      <c r="H145" s="12">
        <f>SUM(B145:G145)</f>
        <v>0</v>
      </c>
    </row>
    <row r="146" spans="1:8">
      <c r="A146" s="10">
        <v>42442</v>
      </c>
      <c r="H146" s="12">
        <f>SUM(B146:G146)</f>
        <v>0</v>
      </c>
    </row>
    <row r="147" spans="1:8">
      <c r="A147" s="10">
        <v>42443</v>
      </c>
      <c r="H147" s="12">
        <f>SUM(B147:G147)</f>
        <v>0</v>
      </c>
    </row>
    <row r="148" spans="1:8">
      <c r="A148" s="10">
        <v>42444</v>
      </c>
      <c r="H148" s="12">
        <f>SUM(B148:G148)</f>
        <v>0</v>
      </c>
    </row>
    <row r="149" spans="1:8">
      <c r="A149" s="10">
        <v>42445</v>
      </c>
      <c r="H149" s="12">
        <f>SUM(B149:G149)</f>
        <v>0</v>
      </c>
    </row>
    <row r="150" spans="1:8">
      <c r="A150" s="10">
        <v>42446</v>
      </c>
      <c r="H150" s="12">
        <f>SUM(B150:G150)</f>
        <v>0</v>
      </c>
    </row>
    <row r="151" spans="1:8">
      <c r="A151" s="10">
        <v>42447</v>
      </c>
      <c r="H151" s="12">
        <f>SUM(B151:G151)</f>
        <v>0</v>
      </c>
    </row>
    <row r="152" spans="1:8">
      <c r="A152" s="10">
        <v>42448</v>
      </c>
      <c r="H152" s="12">
        <f>SUM(B152:G152)</f>
        <v>0</v>
      </c>
    </row>
    <row r="153" spans="1:8">
      <c r="A153" s="10">
        <v>42449</v>
      </c>
      <c r="H153" s="12">
        <f>SUM(B153:G153)</f>
        <v>0</v>
      </c>
    </row>
    <row r="154" spans="1:8">
      <c r="A154" s="10">
        <v>42450</v>
      </c>
      <c r="H154" s="12">
        <f>SUM(B154:G154)</f>
        <v>0</v>
      </c>
    </row>
    <row r="155" spans="1:8">
      <c r="A155" s="10">
        <v>42451</v>
      </c>
      <c r="H155" s="12">
        <f>SUM(B155:G155)</f>
        <v>0</v>
      </c>
    </row>
    <row r="156" spans="1:8">
      <c r="A156" s="10">
        <v>42452</v>
      </c>
      <c r="H156" s="12">
        <f>SUM(B156:G156)</f>
        <v>0</v>
      </c>
    </row>
    <row r="157" spans="1:8">
      <c r="A157" s="10">
        <v>42453</v>
      </c>
      <c r="H157" s="12">
        <f>SUM(B157:G157)</f>
        <v>0</v>
      </c>
    </row>
    <row r="158" spans="1:8">
      <c r="A158" s="10">
        <v>42454</v>
      </c>
      <c r="H158" s="12">
        <f>SUM(B158:G158)</f>
        <v>0</v>
      </c>
    </row>
    <row r="159" spans="1:8">
      <c r="A159" s="10">
        <v>42455</v>
      </c>
      <c r="H159" s="12">
        <f>SUM(B159:G159)</f>
        <v>0</v>
      </c>
    </row>
    <row r="160" spans="1:8">
      <c r="A160" s="10">
        <v>42456</v>
      </c>
      <c r="H160" s="12">
        <f>SUM(B160:G160)</f>
        <v>0</v>
      </c>
    </row>
    <row r="161" spans="1:8">
      <c r="A161" s="10">
        <v>42457</v>
      </c>
      <c r="H161" s="12">
        <f>SUM(B161:G161)</f>
        <v>0</v>
      </c>
    </row>
    <row r="162" spans="1:8">
      <c r="A162" s="10">
        <v>42458</v>
      </c>
      <c r="H162" s="12">
        <f>SUM(B162:G162)</f>
        <v>0</v>
      </c>
    </row>
    <row r="163" spans="1:8">
      <c r="A163" s="10">
        <v>42459</v>
      </c>
      <c r="H163" s="12">
        <f>SUM(B163:G163)</f>
        <v>0</v>
      </c>
    </row>
    <row r="164" spans="1:8">
      <c r="A164" s="10">
        <v>42460</v>
      </c>
      <c r="H164" s="12">
        <f>SUM(B164:G164)</f>
        <v>0</v>
      </c>
    </row>
    <row r="165" spans="1:8">
      <c r="A165" s="10">
        <v>42461</v>
      </c>
      <c r="H165" s="12">
        <f>SUM(B165:G165)</f>
        <v>0</v>
      </c>
    </row>
    <row r="166" spans="1:8">
      <c r="A166" s="10">
        <v>42462</v>
      </c>
      <c r="H166" s="12">
        <f>SUM(B166:G166)</f>
        <v>0</v>
      </c>
    </row>
    <row r="167" spans="1:8">
      <c r="A167" s="10">
        <v>42463</v>
      </c>
      <c r="H167" s="12">
        <f>SUM(B167:G167)</f>
        <v>0</v>
      </c>
    </row>
    <row r="168" spans="1:8">
      <c r="A168" s="10">
        <v>42464</v>
      </c>
      <c r="H168" s="12">
        <f>SUM(B168:G168)</f>
        <v>0</v>
      </c>
    </row>
    <row r="169" spans="1:8">
      <c r="A169" s="10">
        <v>42465</v>
      </c>
      <c r="H169" s="12">
        <f>SUM(B169:G169)</f>
        <v>0</v>
      </c>
    </row>
    <row r="170" spans="1:8">
      <c r="A170" s="10">
        <v>42466</v>
      </c>
      <c r="H170" s="12">
        <f>SUM(B170:G170)</f>
        <v>0</v>
      </c>
    </row>
    <row r="171" spans="1:8">
      <c r="A171" s="10">
        <v>42467</v>
      </c>
      <c r="H171" s="12">
        <f>SUM(B171:G171)</f>
        <v>0</v>
      </c>
    </row>
    <row r="172" spans="1:8">
      <c r="A172" s="10">
        <v>42468</v>
      </c>
      <c r="H172" s="12">
        <f>SUM(B172:G172)</f>
        <v>0</v>
      </c>
    </row>
    <row r="173" spans="1:8">
      <c r="A173" s="10">
        <v>42469</v>
      </c>
      <c r="H173" s="12">
        <f>SUM(B173:G173)</f>
        <v>0</v>
      </c>
    </row>
    <row r="174" spans="1:8">
      <c r="A174" s="10">
        <v>42470</v>
      </c>
      <c r="H174" s="12">
        <f>SUM(B174:G174)</f>
        <v>0</v>
      </c>
    </row>
    <row r="175" spans="1:8">
      <c r="A175" s="10">
        <v>42471</v>
      </c>
      <c r="H175" s="12">
        <f>SUM(B175:G175)</f>
        <v>0</v>
      </c>
    </row>
    <row r="176" spans="1:8">
      <c r="A176" s="10">
        <v>42472</v>
      </c>
      <c r="H176" s="12">
        <f>SUM(B176:G176)</f>
        <v>0</v>
      </c>
    </row>
    <row r="177" spans="1:8">
      <c r="A177" s="10">
        <v>42473</v>
      </c>
      <c r="H177" s="12">
        <f>SUM(B177:G177)</f>
        <v>0</v>
      </c>
    </row>
    <row r="178" spans="1:8">
      <c r="A178" s="10">
        <v>42474</v>
      </c>
      <c r="H178" s="12">
        <f>SUM(B178:G178)</f>
        <v>0</v>
      </c>
    </row>
    <row r="179" spans="1:8">
      <c r="A179" s="10">
        <v>42475</v>
      </c>
      <c r="H179" s="12">
        <f>SUM(B179:G179)</f>
        <v>0</v>
      </c>
    </row>
    <row r="180" spans="1:8">
      <c r="A180" s="10">
        <v>42476</v>
      </c>
      <c r="H180" s="12">
        <f>SUM(B180:G180)</f>
        <v>0</v>
      </c>
    </row>
    <row r="181" spans="1:8">
      <c r="A181" s="10">
        <v>42477</v>
      </c>
      <c r="H181" s="12">
        <f>SUM(B181:G181)</f>
        <v>0</v>
      </c>
    </row>
    <row r="182" spans="1:8">
      <c r="A182" s="10">
        <v>42478</v>
      </c>
      <c r="H182" s="12">
        <f>SUM(B182:G182)</f>
        <v>0</v>
      </c>
    </row>
    <row r="183" spans="1:8">
      <c r="A183" s="10">
        <v>42479</v>
      </c>
      <c r="H183" s="12">
        <f>SUM(B183:G183)</f>
        <v>0</v>
      </c>
    </row>
    <row r="184" spans="1:8">
      <c r="A184" s="10">
        <v>42480</v>
      </c>
      <c r="H184" s="12">
        <f>SUM(B184:G184)</f>
        <v>0</v>
      </c>
    </row>
    <row r="185" spans="1:8">
      <c r="A185" s="10">
        <v>42481</v>
      </c>
      <c r="H185" s="12">
        <f>SUM(B185:G185)</f>
        <v>0</v>
      </c>
    </row>
    <row r="186" spans="1:8">
      <c r="A186" s="10">
        <v>42482</v>
      </c>
      <c r="H186" s="12">
        <f>SUM(B186:G186)</f>
        <v>0</v>
      </c>
    </row>
    <row r="187" spans="1:8">
      <c r="A187" s="10">
        <v>42483</v>
      </c>
      <c r="H187" s="12">
        <f>SUM(B187:G187)</f>
        <v>0</v>
      </c>
    </row>
    <row r="188" spans="1:8">
      <c r="A188" s="10">
        <v>42484</v>
      </c>
      <c r="H188" s="12">
        <f>SUM(B188:G188)</f>
        <v>0</v>
      </c>
    </row>
    <row r="189" spans="1:8">
      <c r="A189" s="10">
        <v>42485</v>
      </c>
      <c r="H189" s="12">
        <f>SUM(B189:G189)</f>
        <v>0</v>
      </c>
    </row>
    <row r="190" spans="1:8">
      <c r="A190" s="10">
        <v>42486</v>
      </c>
      <c r="H190" s="12">
        <f>SUM(B190:G190)</f>
        <v>0</v>
      </c>
    </row>
    <row r="191" spans="1:8">
      <c r="A191" s="10">
        <v>42487</v>
      </c>
      <c r="H191" s="12">
        <f>SUM(B191:G191)</f>
        <v>0</v>
      </c>
    </row>
    <row r="192" spans="1:8">
      <c r="A192" s="10">
        <v>42488</v>
      </c>
      <c r="H192" s="12">
        <f>SUM(B192:G192)</f>
        <v>0</v>
      </c>
    </row>
    <row r="193" spans="1:8">
      <c r="A193" s="10">
        <v>42489</v>
      </c>
      <c r="H193" s="12">
        <f>SUM(B193:G193)</f>
        <v>0</v>
      </c>
    </row>
    <row r="194" spans="1:8">
      <c r="A194" s="10">
        <v>42490</v>
      </c>
      <c r="H194" s="12">
        <f>SUM(B194:G194)</f>
        <v>0</v>
      </c>
    </row>
    <row r="196" spans="1:8">
      <c r="F196" s="0" t="s">
        <v>1237</v>
      </c>
      <c r="H196" s="12">
        <f>SUM(H2:H195)</f>
        <v>1268</v>
      </c>
    </row>
  </sheetData>
  <phoneticPr fontId="1" type="noConversion"/>
  <pageMargins left="0.70" right="0.70" top="0.75" bottom="0.75" header="0.30" footer="0.30"/>
  <pageSetup paperSize="9" orientation="portrait"/>
</worksheet>
</file>

<file path=xl/worksheets/sheet6.xml><?xml version="1.0" encoding="utf-8"?>
<worksheet xmlns="http://schemas.openxmlformats.org/spreadsheetml/2006/main" xmlns:r="http://schemas.openxmlformats.org/officeDocument/2006/relationships">
  <dimension ref="A1:A11"/>
  <sheetViews>
    <sheetView workbookViewId="0">
      <selection activeCell="C14" sqref="C14"/>
    </sheetView>
  </sheetViews>
  <sheetFormatPr defaultRowHeight="15.000000" customHeight="1"/>
  <cols>
    <col min="1" max="1" width="15.25500011" customWidth="1" outlineLevel="0"/>
  </cols>
  <sheetData>
    <row r="1" spans="1:1">
      <c r="A1" s="1" t="s">
        <v>1238</v>
      </c>
    </row>
    <row r="2" spans="1:1">
      <c r="A2" s="0" t="s">
        <v>1239</v>
      </c>
    </row>
    <row r="4" spans="1:1">
      <c r="A4" s="1" t="s">
        <v>1240</v>
      </c>
    </row>
    <row r="5" spans="1:1">
      <c r="A5" s="0" t="s">
        <v>1241</v>
      </c>
    </row>
    <row r="6" spans="1:1">
      <c r="A6" s="0" t="s">
        <v>1242</v>
      </c>
    </row>
    <row r="7" spans="1:1">
      <c r="A7" s="0" t="s">
        <v>1243</v>
      </c>
    </row>
    <row r="8" spans="1:1">
      <c r="A8" s="0" t="s">
        <v>1244</v>
      </c>
    </row>
    <row r="10" spans="1:1">
      <c r="A10" s="117" t="s">
        <v>1245</v>
      </c>
    </row>
    <row r="11" spans="1:1">
      <c r="A11" s="0" t="s">
        <v>1246</v>
      </c>
    </row>
  </sheetData>
  <phoneticPr fontId="1" type="noConversion"/>
  <pageMargins left="0.70" right="0.70" top="0.75" bottom="0.75" header="0.30" footer="0.30"/>
  <pageSetup paperSize="9" orientation="portrait"/>
</worksheet>
</file>

<file path=docProps/app.xml><?xml version="1.0" encoding="utf-8"?>
<Properties xmlns="http://schemas.openxmlformats.org/officeDocument/2006/extended-properties" xmlns:vt="http://schemas.openxmlformats.org/officeDocument/2006/docPropsVTypes">
  <Application/>
  <AppVersion>12.000</AppVersion>
  <Characters>0</Characters>
  <CharactersWithSpaces>0</CharactersWithSpaces>
  <DocSecurity>0</DocSecurity>
  <HyperlinksChanged>false</HyperlinksChanged>
  <Lines>0</Lines>
  <LinksUpToDate>false</LinksUpToDate>
  <Pages>6</Pages>
  <Paragraphs>0</Paragraphs>
  <Words>0</Words>
  <TotalTime>0</TotalTime>
  <MMClips>0</MMClips>
  <ScaleCrop>false</ScaleCrop>
  <HeadingPairs>
    <vt:vector size="2" baseType="variant">
      <vt:variant>
        <vt:lpstr>제목</vt:lpstr>
      </vt:variant>
      <vt:variant>
        <vt:i4>1</vt:i4>
      </vt:variant>
    </vt:vector>
  </HeadingPairs>
  <TitlesOfParts>
    <vt:vector size="1" baseType="lpstr">
      <vt:lpstr>Title text</vt:lpstr>
    </vt:vector>
  </TitlesOfParts>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3</cp:revision>
  <dc:creator>Huw</dc:creator>
  <cp:lastModifiedBy>sophialewis.wellington</cp:lastModifiedBy>
  <dcterms:modified xsi:type="dcterms:W3CDTF">2015-10-20T21:06:53Z</dcterms:modified>
</cp:coreProperties>
</file>